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1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9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GabrielStroili\Desktop\"/>
    </mc:Choice>
  </mc:AlternateContent>
  <xr:revisionPtr revIDLastSave="0" documentId="13_ncr:1_{94E6D8DD-8FEB-48B3-9552-59892316777E}" xr6:coauthVersionLast="47" xr6:coauthVersionMax="47" xr10:uidLastSave="{00000000-0000-0000-0000-000000000000}"/>
  <bookViews>
    <workbookView xWindow="-120" yWindow="-120" windowWidth="29040" windowHeight="15720" firstSheet="2" activeTab="8" xr2:uid="{00000000-000D-0000-FFFF-FFFF00000000}"/>
  </bookViews>
  <sheets>
    <sheet name="Ripresa Forestale" sheetId="1" r:id="rId1"/>
    <sheet name="Utilizzazioni Forestali" sheetId="2" r:id="rId2"/>
    <sheet name="Tagli Forzosi" sheetId="3" r:id="rId3"/>
    <sheet name="Pioppicoltura FVG" sheetId="4" r:id="rId4"/>
    <sheet name="Imprese FVG" sheetId="5" r:id="rId5"/>
    <sheet name="Dati TARICI" sheetId="6" r:id="rId6"/>
    <sheet name="Dot. Forestali FVG" sheetId="7" r:id="rId7"/>
    <sheet name="Proprietà Regionali FVG" sheetId="8" r:id="rId8"/>
    <sheet name="Riepilogo sup For" sheetId="9" r:id="rId9"/>
  </sheets>
  <externalReferences>
    <externalReference r:id="rId10"/>
    <externalReference r:id="rId11"/>
    <externalReference r:id="rId12"/>
  </externalReferences>
  <definedNames>
    <definedName name="_xlchart.v2.0" hidden="1">'Dot. Forestali FVG'!$B$19:$B$23</definedName>
    <definedName name="_xlchart.v2.1" hidden="1">'Dot. Forestali FVG'!$C$19:$C$23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  <c r="D13" i="6"/>
  <c r="C13" i="6"/>
  <c r="C36" i="9"/>
  <c r="C31" i="9"/>
  <c r="I6" i="9"/>
  <c r="H6" i="9"/>
  <c r="G6" i="9"/>
  <c r="F6" i="9"/>
  <c r="E6" i="9"/>
  <c r="D6" i="9"/>
  <c r="C6" i="9"/>
  <c r="D24" i="8"/>
  <c r="F20" i="8"/>
  <c r="F17" i="8"/>
  <c r="F9" i="8"/>
  <c r="F4" i="8"/>
  <c r="F24" i="8" s="1"/>
  <c r="E13" i="5"/>
  <c r="D13" i="5"/>
  <c r="C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F13" i="5" s="1"/>
  <c r="G13" i="5" s="1"/>
  <c r="G5" i="5"/>
  <c r="F5" i="5"/>
  <c r="G4" i="5"/>
  <c r="F4" i="5"/>
  <c r="E12" i="4"/>
  <c r="E11" i="4"/>
  <c r="E10" i="4"/>
  <c r="E9" i="4"/>
  <c r="E8" i="4"/>
  <c r="E7" i="4"/>
  <c r="E6" i="4"/>
  <c r="E5" i="4"/>
  <c r="E4" i="4"/>
  <c r="E3" i="4"/>
  <c r="H48" i="3"/>
  <c r="H49" i="3"/>
  <c r="H47" i="3"/>
  <c r="C50" i="3"/>
  <c r="D50" i="3"/>
  <c r="E50" i="3"/>
  <c r="F50" i="3"/>
  <c r="G50" i="3"/>
  <c r="B50" i="3"/>
  <c r="AD12" i="3"/>
  <c r="AF12" i="3" s="1"/>
  <c r="X12" i="3"/>
  <c r="Q12" i="3"/>
  <c r="AD11" i="3"/>
  <c r="X11" i="3"/>
  <c r="Q11" i="3"/>
  <c r="G11" i="3"/>
  <c r="AF11" i="3" s="1"/>
  <c r="D11" i="3"/>
  <c r="AF10" i="3"/>
  <c r="AD10" i="3"/>
  <c r="X10" i="3"/>
  <c r="Q10" i="3"/>
  <c r="K10" i="3"/>
  <c r="G10" i="3"/>
  <c r="D10" i="3"/>
  <c r="AD9" i="3"/>
  <c r="AC9" i="3"/>
  <c r="AD13" i="3" s="1"/>
  <c r="AB9" i="3"/>
  <c r="AA9" i="3"/>
  <c r="Z9" i="3"/>
  <c r="Y9" i="3"/>
  <c r="X9" i="3"/>
  <c r="W9" i="3"/>
  <c r="V9" i="3"/>
  <c r="U9" i="3"/>
  <c r="T9" i="3"/>
  <c r="S9" i="3"/>
  <c r="R9" i="3"/>
  <c r="X13" i="3" s="1"/>
  <c r="Q9" i="3"/>
  <c r="P9" i="3"/>
  <c r="O9" i="3"/>
  <c r="N9" i="3"/>
  <c r="M9" i="3"/>
  <c r="L9" i="3"/>
  <c r="Q13" i="3" s="1"/>
  <c r="K9" i="3"/>
  <c r="J9" i="3"/>
  <c r="I9" i="3"/>
  <c r="H9" i="3"/>
  <c r="K13" i="3" s="1"/>
  <c r="G9" i="3"/>
  <c r="F9" i="3"/>
  <c r="E9" i="3"/>
  <c r="G13" i="3" s="1"/>
  <c r="D9" i="3"/>
  <c r="C9" i="3"/>
  <c r="D13" i="3" s="1"/>
  <c r="G75" i="2"/>
  <c r="F75" i="2"/>
  <c r="D75" i="2"/>
  <c r="C75" i="2"/>
  <c r="J74" i="2"/>
  <c r="I74" i="2"/>
  <c r="K74" i="2" s="1"/>
  <c r="H74" i="2"/>
  <c r="E74" i="2"/>
  <c r="J73" i="2"/>
  <c r="I73" i="2"/>
  <c r="I75" i="2" s="1"/>
  <c r="H73" i="2"/>
  <c r="E73" i="2"/>
  <c r="K72" i="2"/>
  <c r="J72" i="2"/>
  <c r="J75" i="2" s="1"/>
  <c r="I72" i="2"/>
  <c r="H72" i="2"/>
  <c r="H75" i="2" s="1"/>
  <c r="E72" i="2"/>
  <c r="E75" i="2" s="1"/>
  <c r="E51" i="2"/>
  <c r="E53" i="2"/>
  <c r="E52" i="2"/>
  <c r="D36" i="2"/>
  <c r="C36" i="2"/>
  <c r="E35" i="2"/>
  <c r="C35" i="2"/>
  <c r="D34" i="2"/>
  <c r="E34" i="2" s="1"/>
  <c r="C34" i="2"/>
  <c r="D33" i="2"/>
  <c r="C33" i="2"/>
  <c r="E33" i="2" s="1"/>
  <c r="D20" i="2"/>
  <c r="C20" i="2"/>
  <c r="E19" i="2"/>
  <c r="E18" i="2"/>
  <c r="E17" i="2"/>
  <c r="D6" i="2"/>
  <c r="C6" i="2"/>
  <c r="E5" i="2"/>
  <c r="E4" i="2"/>
  <c r="E3" i="2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C50" i="1"/>
  <c r="D50" i="1" s="1"/>
  <c r="D49" i="1"/>
  <c r="D48" i="1"/>
  <c r="D47" i="1"/>
  <c r="D46" i="1"/>
  <c r="D45" i="1"/>
  <c r="C45" i="1"/>
  <c r="D44" i="1"/>
  <c r="D43" i="1"/>
  <c r="C43" i="1"/>
  <c r="D42" i="1"/>
  <c r="D41" i="1"/>
  <c r="D40" i="1"/>
  <c r="D39" i="1"/>
  <c r="C39" i="1"/>
  <c r="D38" i="1"/>
  <c r="C38" i="1"/>
  <c r="D37" i="1"/>
  <c r="D36" i="1"/>
  <c r="C36" i="1"/>
  <c r="C35" i="1"/>
  <c r="D35" i="1" s="1"/>
  <c r="D34" i="1"/>
  <c r="D33" i="1"/>
  <c r="D32" i="1"/>
  <c r="C31" i="1"/>
  <c r="D31" i="1" s="1"/>
  <c r="D30" i="1"/>
  <c r="D29" i="1"/>
  <c r="D28" i="1"/>
  <c r="D27" i="1"/>
  <c r="D26" i="1"/>
  <c r="D25" i="1"/>
  <c r="C24" i="1"/>
  <c r="D24" i="1" s="1"/>
  <c r="C23" i="1"/>
  <c r="D23" i="1" s="1"/>
  <c r="D22" i="1"/>
  <c r="D21" i="1"/>
  <c r="D20" i="1"/>
  <c r="C20" i="1"/>
  <c r="C19" i="1"/>
  <c r="D19" i="1" s="1"/>
  <c r="D18" i="1"/>
  <c r="C17" i="1"/>
  <c r="D17" i="1" s="1"/>
  <c r="C16" i="1"/>
  <c r="D16" i="1" s="1"/>
  <c r="C15" i="1"/>
  <c r="D15" i="1" s="1"/>
  <c r="D14" i="1"/>
  <c r="D13" i="1"/>
  <c r="C12" i="1"/>
  <c r="D12" i="1" s="1"/>
  <c r="C11" i="1"/>
  <c r="D11" i="1" s="1"/>
  <c r="C10" i="1"/>
  <c r="D10" i="1" s="1"/>
  <c r="D9" i="1"/>
  <c r="C9" i="1"/>
  <c r="C8" i="1"/>
  <c r="D8" i="1" s="1"/>
  <c r="D7" i="1"/>
  <c r="D6" i="1"/>
  <c r="C6" i="1"/>
  <c r="C5" i="1"/>
  <c r="D5" i="1" s="1"/>
  <c r="C4" i="1"/>
  <c r="D4" i="1" s="1"/>
  <c r="D3" i="1"/>
  <c r="C3" i="1"/>
  <c r="D2" i="1"/>
  <c r="C2" i="1"/>
  <c r="B2" i="1"/>
  <c r="K73" i="2" l="1"/>
  <c r="K75" i="2" s="1"/>
</calcChain>
</file>

<file path=xl/sharedStrings.xml><?xml version="1.0" encoding="utf-8"?>
<sst xmlns="http://schemas.openxmlformats.org/spreadsheetml/2006/main" count="418" uniqueCount="313">
  <si>
    <t>COMUNE</t>
  </si>
  <si>
    <t>RIPRESA SF</t>
  </si>
  <si>
    <t>RIPRESA PGF</t>
  </si>
  <si>
    <t>TOT</t>
  </si>
  <si>
    <t>TARVISIO</t>
  </si>
  <si>
    <t>MALBORGHETTO</t>
  </si>
  <si>
    <t>PAULARO</t>
  </si>
  <si>
    <t>FORNI AVOLTRI</t>
  </si>
  <si>
    <t>AMPEZZO</t>
  </si>
  <si>
    <t>PRATO CARNICO</t>
  </si>
  <si>
    <t>MOGGIO</t>
  </si>
  <si>
    <t>BARCIS</t>
  </si>
  <si>
    <t>SOCCHIEVE</t>
  </si>
  <si>
    <t>PONTEBBA</t>
  </si>
  <si>
    <t>FORNI DI SOTTO</t>
  </si>
  <si>
    <t>TOLMEZZO</t>
  </si>
  <si>
    <t>TREPPO CARNICO</t>
  </si>
  <si>
    <t>RIGOLATO</t>
  </si>
  <si>
    <t>POLCENIGO</t>
  </si>
  <si>
    <t>RESIA</t>
  </si>
  <si>
    <t>OVARO</t>
  </si>
  <si>
    <t>PALUZZA</t>
  </si>
  <si>
    <t>TRASAGHIS</t>
  </si>
  <si>
    <t>RAVASCLETTO</t>
  </si>
  <si>
    <t>TRIESTE</t>
  </si>
  <si>
    <t>SAURIS</t>
  </si>
  <si>
    <t>CLAUT</t>
  </si>
  <si>
    <t>SUTRIO</t>
  </si>
  <si>
    <t>ARTA TERME</t>
  </si>
  <si>
    <t>VERZEGNIS</t>
  </si>
  <si>
    <t>LIGOSULLO</t>
  </si>
  <si>
    <t>CERCIVENTO</t>
  </si>
  <si>
    <t>RAVEO</t>
  </si>
  <si>
    <t>PREONE</t>
  </si>
  <si>
    <t>DOGNA</t>
  </si>
  <si>
    <t>SAPPADA</t>
  </si>
  <si>
    <t>COMEGLIANS</t>
  </si>
  <si>
    <t>ZUGLIO</t>
  </si>
  <si>
    <t>FORNI DI SOPRA</t>
  </si>
  <si>
    <t>LUSEVERA</t>
  </si>
  <si>
    <t>CHIUSAFORTE</t>
  </si>
  <si>
    <t>GEMONA</t>
  </si>
  <si>
    <t>LAUCO</t>
  </si>
  <si>
    <t>ERTO E CASSO</t>
  </si>
  <si>
    <t xml:space="preserve">SAN DORLIGO </t>
  </si>
  <si>
    <t>CAVAZZO CARNICO</t>
  </si>
  <si>
    <t>PULFERO</t>
  </si>
  <si>
    <t>CANEVA</t>
  </si>
  <si>
    <t>AMARO</t>
  </si>
  <si>
    <t>AVIANO</t>
  </si>
  <si>
    <t>CIMOLAIS</t>
  </si>
  <si>
    <t>VITO D'ASIO</t>
  </si>
  <si>
    <t>VENZONE</t>
  </si>
  <si>
    <t>BUDOIA</t>
  </si>
  <si>
    <t>ENEMONZO</t>
  </si>
  <si>
    <t>PREPOTTO</t>
  </si>
  <si>
    <t>MUZZANA</t>
  </si>
  <si>
    <t>CLAUZETTO</t>
  </si>
  <si>
    <t>TAIPANA</t>
  </si>
  <si>
    <t>PORCIA</t>
  </si>
  <si>
    <t>MONFALCONE</t>
  </si>
  <si>
    <t>FRISANCO</t>
  </si>
  <si>
    <t>FRE</t>
  </si>
  <si>
    <t>MONTENARS</t>
  </si>
  <si>
    <t>ANDREIS</t>
  </si>
  <si>
    <t>CDR</t>
  </si>
  <si>
    <t>POVOLETTO</t>
  </si>
  <si>
    <t>VILLA SANTINA</t>
  </si>
  <si>
    <t>TORVISCOSA</t>
  </si>
  <si>
    <t>FOR</t>
  </si>
  <si>
    <t>TRAMONTI DI SOPRA</t>
  </si>
  <si>
    <t>TRAMONTI DI SOTTO</t>
  </si>
  <si>
    <t>MBV</t>
  </si>
  <si>
    <t>DAU</t>
  </si>
  <si>
    <t>TSE</t>
  </si>
  <si>
    <t>CONTOVELLO</t>
  </si>
  <si>
    <t>BAGNOLI</t>
  </si>
  <si>
    <t>CARLINO</t>
  </si>
  <si>
    <t>RESIUTTA</t>
  </si>
  <si>
    <t>CASTIONS</t>
  </si>
  <si>
    <t>SPN</t>
  </si>
  <si>
    <t>BORDANO</t>
  </si>
  <si>
    <t>CIVIDALE</t>
  </si>
  <si>
    <t>MED</t>
  </si>
  <si>
    <t>TRL</t>
  </si>
  <si>
    <t>GRI</t>
  </si>
  <si>
    <t>CASSACCO</t>
  </si>
  <si>
    <t>FOF</t>
  </si>
  <si>
    <t>SACILE</t>
  </si>
  <si>
    <t>PORPETTO</t>
  </si>
  <si>
    <t>ATT</t>
  </si>
  <si>
    <t>RIV</t>
  </si>
  <si>
    <t>DIGNANO</t>
  </si>
  <si>
    <t>CORDENONS</t>
  </si>
  <si>
    <t>RAGOGNA</t>
  </si>
  <si>
    <t>MAJANO</t>
  </si>
  <si>
    <t>TAR</t>
  </si>
  <si>
    <t>RV</t>
  </si>
  <si>
    <t>LIGNANO</t>
  </si>
  <si>
    <t>MAN</t>
  </si>
  <si>
    <t>DT non pianificati</t>
  </si>
  <si>
    <t>DT pianificati</t>
  </si>
  <si>
    <t>Privato</t>
  </si>
  <si>
    <t>Pubblico</t>
  </si>
  <si>
    <t>Consorzi</t>
  </si>
  <si>
    <t>DICHIARAZIONI DI TAGLIO UTILIZZATE</t>
  </si>
  <si>
    <t>DICHIARAZIONI DI TAGLIO ASSEGNATE</t>
  </si>
  <si>
    <t>Pianificato</t>
  </si>
  <si>
    <t>Non Pianificato</t>
  </si>
  <si>
    <t>Tot</t>
  </si>
  <si>
    <t>PROGETTI DI TAGLIO PIANIFICATI</t>
  </si>
  <si>
    <t>PROGETTI DI TAGLIO UTILIZZATI</t>
  </si>
  <si>
    <t>TOTALE DATO DALLA SOMMA DI PRFA E DT</t>
  </si>
  <si>
    <t>ASSEGNATO</t>
  </si>
  <si>
    <t>UTILIZZATO</t>
  </si>
  <si>
    <t>DA UTILIZZARE</t>
  </si>
  <si>
    <t>PRFA</t>
  </si>
  <si>
    <t>DT</t>
  </si>
  <si>
    <t>Consorzio</t>
  </si>
  <si>
    <t>Proprietà</t>
  </si>
  <si>
    <t>Ispettorato</t>
  </si>
  <si>
    <t>schianti (DT)</t>
  </si>
  <si>
    <t>vaia (PRFA)</t>
  </si>
  <si>
    <t>schianti</t>
  </si>
  <si>
    <t>bostrico (DT)</t>
  </si>
  <si>
    <t>bostrico (PRFA)</t>
  </si>
  <si>
    <t>bostrico (DT</t>
  </si>
  <si>
    <t>Schianti</t>
  </si>
  <si>
    <t>Bostrico</t>
  </si>
  <si>
    <t>Viabilità</t>
  </si>
  <si>
    <t>schianti (PRFA)</t>
  </si>
  <si>
    <t>Schianti (DT)</t>
  </si>
  <si>
    <t>Schianti (PRFA)</t>
  </si>
  <si>
    <t>Tolmezzo</t>
  </si>
  <si>
    <t>Udine</t>
  </si>
  <si>
    <t>Privati</t>
  </si>
  <si>
    <t>Regione Autonoma Friuli Venezia Giulia</t>
  </si>
  <si>
    <t>UD-TZ-PN-TS-GO</t>
  </si>
  <si>
    <t>UDINE</t>
  </si>
  <si>
    <t>REGIONE</t>
  </si>
  <si>
    <t>ANNO</t>
  </si>
  <si>
    <t>FORZOSI</t>
  </si>
  <si>
    <t>SCHIANTI</t>
  </si>
  <si>
    <t>BOSTRICO</t>
  </si>
  <si>
    <t>VAIA</t>
  </si>
  <si>
    <t>VIABILITA'</t>
  </si>
  <si>
    <t>Anno impianto</t>
  </si>
  <si>
    <t>Superficie (ha)</t>
  </si>
  <si>
    <t>PSR 07-13
Mis. 221</t>
  </si>
  <si>
    <t>PSR 07-13
Mis. 223</t>
  </si>
  <si>
    <t>PSR 14-20</t>
  </si>
  <si>
    <t>totale</t>
  </si>
  <si>
    <t>Zona</t>
  </si>
  <si>
    <t>n° imprese operative</t>
  </si>
  <si>
    <t>2018-2023</t>
  </si>
  <si>
    <t>Saldo reale</t>
  </si>
  <si>
    <t>Saldo%</t>
  </si>
  <si>
    <t>Carnia</t>
  </si>
  <si>
    <t>Canal del Ferro-Val Canale</t>
  </si>
  <si>
    <t>Gemonese</t>
  </si>
  <si>
    <t>Valli del Natisone</t>
  </si>
  <si>
    <t>Valli del Torre</t>
  </si>
  <si>
    <t>Prealpi friulane Orientali</t>
  </si>
  <si>
    <t>Carso</t>
  </si>
  <si>
    <t>Comuni fuori CM</t>
  </si>
  <si>
    <t>Tot.imprese operative</t>
  </si>
  <si>
    <t>Dolomiti friulane Cavallo-Cansiglio</t>
  </si>
  <si>
    <t>CERTIFICAZIONI</t>
  </si>
  <si>
    <t>Dolomiti friulane Cansiglio,Cavallo</t>
  </si>
  <si>
    <t>Prealpi friulane orientali</t>
  </si>
  <si>
    <t>Comuni fuori Comunità Montana</t>
  </si>
  <si>
    <t>IMPRESE</t>
  </si>
  <si>
    <t>CERTIFICATE</t>
  </si>
  <si>
    <t>NON CERTIFICATE</t>
  </si>
  <si>
    <t>Dottori Forestali</t>
  </si>
  <si>
    <t>Dottori Agronomi</t>
  </si>
  <si>
    <t>Dot. For. Junior</t>
  </si>
  <si>
    <t>Dot. For. Senior</t>
  </si>
  <si>
    <t>Dot. Agr. Junior</t>
  </si>
  <si>
    <t>Dot. Agr. Senior</t>
  </si>
  <si>
    <t>PN</t>
  </si>
  <si>
    <t>GO</t>
  </si>
  <si>
    <t>TS</t>
  </si>
  <si>
    <t>UD</t>
  </si>
  <si>
    <t>Fuori Regione</t>
  </si>
  <si>
    <t>Fascia Età</t>
  </si>
  <si>
    <t>N. Iscritti</t>
  </si>
  <si>
    <t>&lt;30</t>
  </si>
  <si>
    <t>30-40</t>
  </si>
  <si>
    <t>40-50</t>
  </si>
  <si>
    <t>50-60</t>
  </si>
  <si>
    <t>&gt;60</t>
  </si>
  <si>
    <t>Uomini</t>
  </si>
  <si>
    <t>Donne</t>
  </si>
  <si>
    <t>Anno</t>
  </si>
  <si>
    <t>Riepilogo Proprietà Silvo-Pastorali della Regione Autonoma Friuli V. G.</t>
  </si>
  <si>
    <t>Compendi</t>
  </si>
  <si>
    <t>Comuni</t>
  </si>
  <si>
    <t>ha</t>
  </si>
  <si>
    <t>Circoscrizione</t>
  </si>
  <si>
    <t>Cansiglio</t>
  </si>
  <si>
    <t>Caneva, Polcenigo, Budoia (PN)</t>
  </si>
  <si>
    <t>Pordenonese</t>
  </si>
  <si>
    <t>Prescudin</t>
  </si>
  <si>
    <t>Barcis (PN)</t>
  </si>
  <si>
    <t>Caltea</t>
  </si>
  <si>
    <t>Vivaio Pascolon</t>
  </si>
  <si>
    <t>Maniago (PN)</t>
  </si>
  <si>
    <t>Conte Ceconi</t>
  </si>
  <si>
    <t>Vito d'Asio, Clauzetto, Tramonti di S.(PN)</t>
  </si>
  <si>
    <t>Monte Rest</t>
  </si>
  <si>
    <t>Socchieve (UD)</t>
  </si>
  <si>
    <t>Collina Grande</t>
  </si>
  <si>
    <t>Paluzza, Ravascletto, Rigolato (UD)</t>
  </si>
  <si>
    <t>Pramosio</t>
  </si>
  <si>
    <t>Paluzza (UD)</t>
  </si>
  <si>
    <t>Pecol di Chiaula,Lodin, Ramaz</t>
  </si>
  <si>
    <t>Paluzza, Paularo (UD)</t>
  </si>
  <si>
    <t>Forchiutta</t>
  </si>
  <si>
    <t>Paularo (UD)</t>
  </si>
  <si>
    <t>Corce</t>
  </si>
  <si>
    <t>Zuglio (UD)</t>
  </si>
  <si>
    <t>Tersadia</t>
  </si>
  <si>
    <t>Paularo, Ligosullo, Treppo Carnico (UD)</t>
  </si>
  <si>
    <t>Riumal</t>
  </si>
  <si>
    <t>Ravascletto (UD)</t>
  </si>
  <si>
    <t>Val Alba</t>
  </si>
  <si>
    <t>Moggio Udinese (UD)</t>
  </si>
  <si>
    <t>Canal del F.- Val Canale</t>
  </si>
  <si>
    <t>Fusine</t>
  </si>
  <si>
    <t>Tarvisio, Malborghetto (UD)</t>
  </si>
  <si>
    <t>Lotti</t>
  </si>
  <si>
    <t>Tarvisio, Malborghetto, Pontebba (UD)</t>
  </si>
  <si>
    <t>P.ris.Codr.,Bosco Romagno, P. Rizzani</t>
  </si>
  <si>
    <t>Codroipo, Cividale, Prepotto, Pagnacco (UD)</t>
  </si>
  <si>
    <t>Bassa</t>
  </si>
  <si>
    <t>B. Pless,B. Piuma, B.Salzer, B. Ven.-Bazz.</t>
  </si>
  <si>
    <t>Cormons, Dolegna, Gorizia, Trieste (GO-TS)</t>
  </si>
  <si>
    <t>Parco Rizzani</t>
  </si>
  <si>
    <t>Pagnacco(UD)</t>
  </si>
  <si>
    <t>Vivaio Pascul</t>
  </si>
  <si>
    <t>Tarcento (UD)</t>
  </si>
  <si>
    <t>Totali</t>
  </si>
  <si>
    <t>Riepilogo Schede Forestali FVG</t>
  </si>
  <si>
    <t>N.</t>
  </si>
  <si>
    <t>Superficie totale (ha)</t>
  </si>
  <si>
    <t>Sup. non boscata (ha)</t>
  </si>
  <si>
    <t>Sup. boscata (ha)</t>
  </si>
  <si>
    <t>Massa totale (m3)</t>
  </si>
  <si>
    <t>Ripresa annua (m3)</t>
  </si>
  <si>
    <t>Ripresa totale (m3)</t>
  </si>
  <si>
    <t>Privata</t>
  </si>
  <si>
    <t>Pubblica</t>
  </si>
  <si>
    <t>TOTALI</t>
  </si>
  <si>
    <t>Riepilogo delle proprietà forestali pianificate in FVG (117 piani)</t>
  </si>
  <si>
    <t>SUPERFICI</t>
  </si>
  <si>
    <t>MASSE</t>
  </si>
  <si>
    <t>INCREMENTI</t>
  </si>
  <si>
    <t>MASSE UTILIZZABILI</t>
  </si>
  <si>
    <t>Sup tot pianificata (ha)</t>
  </si>
  <si>
    <t>Massa tot (m3)</t>
  </si>
  <si>
    <t>I.C. tot part boscate (m3)</t>
  </si>
  <si>
    <t>Massa utilizzabile tot (&gt;17,5 cm)(m3)</t>
  </si>
  <si>
    <t>Sup boscata (ha)</t>
  </si>
  <si>
    <t>Massa unitaria part. Boscate (m3/ha)</t>
  </si>
  <si>
    <t>I.C. unitario tot. part boscate (m3/ha)</t>
  </si>
  <si>
    <t>Massa utilizzabile annua (&gt;17,5 cm)(m3)</t>
  </si>
  <si>
    <t>Sup boscata funz prod (ha)</t>
  </si>
  <si>
    <t>Massa part. Prod. (m3)</t>
  </si>
  <si>
    <t>I.C. unitario tot part prod (m3)</t>
  </si>
  <si>
    <t>Sup prod non forestale (ha)</t>
  </si>
  <si>
    <t>Massa unitaria part. Prod. (m3/ha)</t>
  </si>
  <si>
    <t>I.C. unitario part prod (m3/ha)</t>
  </si>
  <si>
    <t>Sup senza vegetazione (ha)</t>
  </si>
  <si>
    <t>I.P. tot (%)</t>
  </si>
  <si>
    <t>N. tot particelle</t>
  </si>
  <si>
    <t>I.P. part prod (%)</t>
  </si>
  <si>
    <t>N. particelle boscate</t>
  </si>
  <si>
    <t>N. particelle produttive</t>
  </si>
  <si>
    <t>Sup. media tot particelle (ha)</t>
  </si>
  <si>
    <t>Sup media part. Boscate (ha)</t>
  </si>
  <si>
    <t>Sup. media part. Produttive (ha)</t>
  </si>
  <si>
    <t>SUPERFICI PIANIFICATE CON  PGF</t>
  </si>
  <si>
    <t>Bosco</t>
  </si>
  <si>
    <t>Pascoli e praterie</t>
  </si>
  <si>
    <t>Rocciosità</t>
  </si>
  <si>
    <t>Superficie tot PGF</t>
  </si>
  <si>
    <t>BOSCO PIANIFICATO</t>
  </si>
  <si>
    <t>Destinato alla produzione</t>
  </si>
  <si>
    <t>Funzioni protettive, paesaggistiche</t>
  </si>
  <si>
    <t>Totale superficie boscata PGF</t>
  </si>
  <si>
    <t>Ripresa/Massa</t>
  </si>
  <si>
    <t>Metri cubi Legname dati EUTR</t>
  </si>
  <si>
    <t>Legna da ardere</t>
  </si>
  <si>
    <t>Segatura</t>
  </si>
  <si>
    <t>Pali e travi</t>
  </si>
  <si>
    <t>Legno grezzo</t>
  </si>
  <si>
    <t>Legno in piccole placche</t>
  </si>
  <si>
    <t>Legno segato di conifere</t>
  </si>
  <si>
    <t>Altro di conifere</t>
  </si>
  <si>
    <t>Legna,carbone,lavori di legno</t>
  </si>
  <si>
    <t xml:space="preserve">Altro  </t>
  </si>
  <si>
    <t>Origine</t>
  </si>
  <si>
    <t>Provenienza</t>
  </si>
  <si>
    <t>FVG</t>
  </si>
  <si>
    <t>TRENTINO</t>
  </si>
  <si>
    <t>VENETO</t>
  </si>
  <si>
    <t>EMILIA</t>
  </si>
  <si>
    <t>SLOVENIA</t>
  </si>
  <si>
    <t>AUSTRIA</t>
  </si>
  <si>
    <t>LOMBARDIA</t>
  </si>
  <si>
    <t>SVIZZERA</t>
  </si>
  <si>
    <t>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</si>
</sst>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0" fillId="0" borderId="4" xfId="0" applyBorder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2" xfId="0" applyBorder="1"/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4" xfId="0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0" xfId="0" applyFill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0" borderId="18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9" fontId="9" fillId="0" borderId="2" xfId="3" applyFont="1" applyBorder="1" applyAlignment="1">
      <alignment horizontal="center" vertical="center"/>
    </xf>
    <xf numFmtId="9" fontId="9" fillId="0" borderId="2" xfId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1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3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2" borderId="2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0" xfId="1" applyFont="1" applyBorder="1"/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4">
    <cellStyle name="Normale" xfId="0" builtinId="0"/>
    <cellStyle name="Normale 3" xfId="2" xr:uid="{2CCE549C-BEB9-4AF4-9B8D-EDB4A3F009DB}"/>
    <cellStyle name="Percentuale" xfId="1" builtinId="5"/>
    <cellStyle name="Percentuale 3" xfId="3" xr:uid="{4AB42605-B934-4D5C-AAB0-E7A3D706A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Ripresa</a:t>
            </a:r>
            <a:r>
              <a:rPr lang="it-IT" b="1" baseline="0"/>
              <a:t> annuale 2023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'Ripresa Forestale'!$A$3:$A$98</c:f>
              <c:strCache>
                <c:ptCount val="96"/>
                <c:pt idx="0">
                  <c:v>TARVISIO</c:v>
                </c:pt>
                <c:pt idx="1">
                  <c:v>MALBORGHETTO</c:v>
                </c:pt>
                <c:pt idx="2">
                  <c:v>PAULARO</c:v>
                </c:pt>
                <c:pt idx="3">
                  <c:v>FORNI AVOLTRI</c:v>
                </c:pt>
                <c:pt idx="4">
                  <c:v>AMPEZZO</c:v>
                </c:pt>
                <c:pt idx="5">
                  <c:v>PRATO CARNICO</c:v>
                </c:pt>
                <c:pt idx="6">
                  <c:v>MOGGIO</c:v>
                </c:pt>
                <c:pt idx="7">
                  <c:v>BARCIS</c:v>
                </c:pt>
                <c:pt idx="8">
                  <c:v>SOCCHIEVE</c:v>
                </c:pt>
                <c:pt idx="9">
                  <c:v>PONTEBBA</c:v>
                </c:pt>
                <c:pt idx="10">
                  <c:v>FORNI DI SOTTO</c:v>
                </c:pt>
                <c:pt idx="11">
                  <c:v>TOLMEZZO</c:v>
                </c:pt>
                <c:pt idx="12">
                  <c:v>TREPPO CARNICO</c:v>
                </c:pt>
                <c:pt idx="13">
                  <c:v>RIGOLATO</c:v>
                </c:pt>
                <c:pt idx="14">
                  <c:v>POLCENIGO</c:v>
                </c:pt>
                <c:pt idx="15">
                  <c:v>RESIA</c:v>
                </c:pt>
                <c:pt idx="16">
                  <c:v>OVARO</c:v>
                </c:pt>
                <c:pt idx="17">
                  <c:v>PALUZZA</c:v>
                </c:pt>
                <c:pt idx="18">
                  <c:v>TRASAGHIS</c:v>
                </c:pt>
                <c:pt idx="19">
                  <c:v>RAVASCLETTO</c:v>
                </c:pt>
                <c:pt idx="20">
                  <c:v>TRIESTE</c:v>
                </c:pt>
                <c:pt idx="21">
                  <c:v>SAURIS</c:v>
                </c:pt>
                <c:pt idx="22">
                  <c:v>CLAUT</c:v>
                </c:pt>
                <c:pt idx="23">
                  <c:v>SUTRIO</c:v>
                </c:pt>
                <c:pt idx="24">
                  <c:v>ARTA TERME</c:v>
                </c:pt>
                <c:pt idx="25">
                  <c:v>VERZEGNIS</c:v>
                </c:pt>
                <c:pt idx="26">
                  <c:v>LIGOSULLO</c:v>
                </c:pt>
                <c:pt idx="27">
                  <c:v>CERCIVENTO</c:v>
                </c:pt>
                <c:pt idx="28">
                  <c:v>RAVEO</c:v>
                </c:pt>
                <c:pt idx="29">
                  <c:v>PREONE</c:v>
                </c:pt>
                <c:pt idx="30">
                  <c:v>DOGNA</c:v>
                </c:pt>
                <c:pt idx="31">
                  <c:v>SAPPADA</c:v>
                </c:pt>
                <c:pt idx="32">
                  <c:v>COMEGLIANS</c:v>
                </c:pt>
                <c:pt idx="33">
                  <c:v>ZUGLIO</c:v>
                </c:pt>
                <c:pt idx="34">
                  <c:v>FORNI DI SOPRA</c:v>
                </c:pt>
                <c:pt idx="35">
                  <c:v>LUSEVERA</c:v>
                </c:pt>
                <c:pt idx="36">
                  <c:v>CHIUSAFORTE</c:v>
                </c:pt>
                <c:pt idx="37">
                  <c:v>GEMONA</c:v>
                </c:pt>
                <c:pt idx="38">
                  <c:v>LAUCO</c:v>
                </c:pt>
                <c:pt idx="39">
                  <c:v>ERTO E CASSO</c:v>
                </c:pt>
                <c:pt idx="40">
                  <c:v>SAN DORLIGO </c:v>
                </c:pt>
                <c:pt idx="41">
                  <c:v>CAVAZZO CARNICO</c:v>
                </c:pt>
                <c:pt idx="42">
                  <c:v>PULFERO</c:v>
                </c:pt>
                <c:pt idx="43">
                  <c:v>CANEVA</c:v>
                </c:pt>
                <c:pt idx="44">
                  <c:v>AMARO</c:v>
                </c:pt>
                <c:pt idx="45">
                  <c:v>AVIANO</c:v>
                </c:pt>
                <c:pt idx="46">
                  <c:v>CIMOLAIS</c:v>
                </c:pt>
                <c:pt idx="47">
                  <c:v>VITO D'ASIO</c:v>
                </c:pt>
                <c:pt idx="48">
                  <c:v>VENZONE</c:v>
                </c:pt>
                <c:pt idx="49">
                  <c:v>BUDOIA</c:v>
                </c:pt>
                <c:pt idx="50">
                  <c:v>ENEMONZO</c:v>
                </c:pt>
                <c:pt idx="51">
                  <c:v>PREPOTTO</c:v>
                </c:pt>
                <c:pt idx="52">
                  <c:v>MUZZANA</c:v>
                </c:pt>
                <c:pt idx="53">
                  <c:v>CLAUZETTO</c:v>
                </c:pt>
                <c:pt idx="54">
                  <c:v>TAIPANA</c:v>
                </c:pt>
                <c:pt idx="55">
                  <c:v>PORCIA</c:v>
                </c:pt>
                <c:pt idx="56">
                  <c:v>MONFALCONE</c:v>
                </c:pt>
                <c:pt idx="57">
                  <c:v>FRISANCO</c:v>
                </c:pt>
                <c:pt idx="58">
                  <c:v>FRE</c:v>
                </c:pt>
                <c:pt idx="59">
                  <c:v>MONTENARS</c:v>
                </c:pt>
                <c:pt idx="60">
                  <c:v>ANDREIS</c:v>
                </c:pt>
                <c:pt idx="61">
                  <c:v>CDR</c:v>
                </c:pt>
                <c:pt idx="62">
                  <c:v>POVOLETTO</c:v>
                </c:pt>
                <c:pt idx="63">
                  <c:v>VILLA SANTINA</c:v>
                </c:pt>
                <c:pt idx="64">
                  <c:v>TORVISCOSA</c:v>
                </c:pt>
                <c:pt idx="65">
                  <c:v>FOR</c:v>
                </c:pt>
                <c:pt idx="66">
                  <c:v>TRAMONTI DI SOPRA</c:v>
                </c:pt>
                <c:pt idx="67">
                  <c:v>TRAMONTI DI SOTTO</c:v>
                </c:pt>
                <c:pt idx="68">
                  <c:v>MBV</c:v>
                </c:pt>
                <c:pt idx="69">
                  <c:v>DAU</c:v>
                </c:pt>
                <c:pt idx="70">
                  <c:v>TSE</c:v>
                </c:pt>
                <c:pt idx="71">
                  <c:v>CONTOVELLO</c:v>
                </c:pt>
                <c:pt idx="72">
                  <c:v>BAGNOLI</c:v>
                </c:pt>
                <c:pt idx="73">
                  <c:v>CARLINO</c:v>
                </c:pt>
                <c:pt idx="74">
                  <c:v>RESIUTTA</c:v>
                </c:pt>
                <c:pt idx="75">
                  <c:v>CASTIONS</c:v>
                </c:pt>
                <c:pt idx="76">
                  <c:v>SPN</c:v>
                </c:pt>
                <c:pt idx="77">
                  <c:v>BORDANO</c:v>
                </c:pt>
                <c:pt idx="78">
                  <c:v>CIVIDALE</c:v>
                </c:pt>
                <c:pt idx="79">
                  <c:v>MED</c:v>
                </c:pt>
                <c:pt idx="80">
                  <c:v>TRL</c:v>
                </c:pt>
                <c:pt idx="81">
                  <c:v>GRI</c:v>
                </c:pt>
                <c:pt idx="82">
                  <c:v>CASSACCO</c:v>
                </c:pt>
                <c:pt idx="83">
                  <c:v>FOF</c:v>
                </c:pt>
                <c:pt idx="84">
                  <c:v>SACILE</c:v>
                </c:pt>
                <c:pt idx="85">
                  <c:v>PORPETTO</c:v>
                </c:pt>
                <c:pt idx="86">
                  <c:v>ATT</c:v>
                </c:pt>
                <c:pt idx="87">
                  <c:v>RIV</c:v>
                </c:pt>
                <c:pt idx="88">
                  <c:v>DIGNANO</c:v>
                </c:pt>
                <c:pt idx="89">
                  <c:v>CORDENONS</c:v>
                </c:pt>
                <c:pt idx="90">
                  <c:v>CORDENONS</c:v>
                </c:pt>
                <c:pt idx="91">
                  <c:v>PORCIA</c:v>
                </c:pt>
                <c:pt idx="92">
                  <c:v>RAGOGNA</c:v>
                </c:pt>
                <c:pt idx="93">
                  <c:v>MAJANO</c:v>
                </c:pt>
                <c:pt idx="94">
                  <c:v>TAR</c:v>
                </c:pt>
                <c:pt idx="95">
                  <c:v>RV</c:v>
                </c:pt>
              </c:strCache>
            </c:strRef>
          </c:cat>
          <c:val>
            <c:numRef>
              <c:f>'Ripresa Forestale'!$D$3:$D$98</c:f>
              <c:numCache>
                <c:formatCode>General</c:formatCode>
                <c:ptCount val="96"/>
                <c:pt idx="0">
                  <c:v>24168.53</c:v>
                </c:pt>
                <c:pt idx="1">
                  <c:v>13690.34</c:v>
                </c:pt>
                <c:pt idx="2">
                  <c:v>11703.43</c:v>
                </c:pt>
                <c:pt idx="3">
                  <c:v>11263.26</c:v>
                </c:pt>
                <c:pt idx="4">
                  <c:v>7333.5</c:v>
                </c:pt>
                <c:pt idx="5">
                  <c:v>6382.67</c:v>
                </c:pt>
                <c:pt idx="6">
                  <c:v>5562</c:v>
                </c:pt>
                <c:pt idx="7">
                  <c:v>5115.6000000000004</c:v>
                </c:pt>
                <c:pt idx="8">
                  <c:v>5016</c:v>
                </c:pt>
                <c:pt idx="9">
                  <c:v>4971</c:v>
                </c:pt>
                <c:pt idx="10">
                  <c:v>4844.88</c:v>
                </c:pt>
                <c:pt idx="11">
                  <c:v>4612</c:v>
                </c:pt>
                <c:pt idx="12">
                  <c:v>4580</c:v>
                </c:pt>
                <c:pt idx="13">
                  <c:v>4150</c:v>
                </c:pt>
                <c:pt idx="14">
                  <c:v>4132</c:v>
                </c:pt>
                <c:pt idx="15">
                  <c:v>4000</c:v>
                </c:pt>
                <c:pt idx="16">
                  <c:v>3678.16</c:v>
                </c:pt>
                <c:pt idx="17">
                  <c:v>3518.66</c:v>
                </c:pt>
                <c:pt idx="18">
                  <c:v>3200</c:v>
                </c:pt>
                <c:pt idx="19">
                  <c:v>2900</c:v>
                </c:pt>
                <c:pt idx="20">
                  <c:v>2884</c:v>
                </c:pt>
                <c:pt idx="21">
                  <c:v>2809.9700000000003</c:v>
                </c:pt>
                <c:pt idx="22">
                  <c:v>2621.67</c:v>
                </c:pt>
                <c:pt idx="23">
                  <c:v>2540</c:v>
                </c:pt>
                <c:pt idx="24">
                  <c:v>2508.14</c:v>
                </c:pt>
                <c:pt idx="25">
                  <c:v>2388</c:v>
                </c:pt>
                <c:pt idx="26">
                  <c:v>2353.33</c:v>
                </c:pt>
                <c:pt idx="27">
                  <c:v>2206.67</c:v>
                </c:pt>
                <c:pt idx="28">
                  <c:v>2187.33</c:v>
                </c:pt>
                <c:pt idx="29">
                  <c:v>2176.67</c:v>
                </c:pt>
                <c:pt idx="30">
                  <c:v>2000</c:v>
                </c:pt>
                <c:pt idx="31">
                  <c:v>1985</c:v>
                </c:pt>
                <c:pt idx="32">
                  <c:v>1865</c:v>
                </c:pt>
                <c:pt idx="33">
                  <c:v>1792.2</c:v>
                </c:pt>
                <c:pt idx="34">
                  <c:v>1483.33</c:v>
                </c:pt>
                <c:pt idx="35">
                  <c:v>1300.67</c:v>
                </c:pt>
                <c:pt idx="36">
                  <c:v>1260</c:v>
                </c:pt>
                <c:pt idx="37">
                  <c:v>1200</c:v>
                </c:pt>
                <c:pt idx="38">
                  <c:v>1132.67</c:v>
                </c:pt>
                <c:pt idx="39">
                  <c:v>1118.67</c:v>
                </c:pt>
                <c:pt idx="40">
                  <c:v>1108.47</c:v>
                </c:pt>
                <c:pt idx="41">
                  <c:v>1100.92</c:v>
                </c:pt>
                <c:pt idx="42">
                  <c:v>1092.1399999999999</c:v>
                </c:pt>
                <c:pt idx="43">
                  <c:v>1013</c:v>
                </c:pt>
                <c:pt idx="44">
                  <c:v>950</c:v>
                </c:pt>
                <c:pt idx="45">
                  <c:v>900</c:v>
                </c:pt>
                <c:pt idx="46">
                  <c:v>896.67</c:v>
                </c:pt>
                <c:pt idx="47">
                  <c:v>723.03</c:v>
                </c:pt>
                <c:pt idx="48">
                  <c:v>700</c:v>
                </c:pt>
                <c:pt idx="49">
                  <c:v>683.33</c:v>
                </c:pt>
                <c:pt idx="50">
                  <c:v>666.67</c:v>
                </c:pt>
                <c:pt idx="51">
                  <c:v>580.70000000000005</c:v>
                </c:pt>
                <c:pt idx="52">
                  <c:v>444.27</c:v>
                </c:pt>
                <c:pt idx="53">
                  <c:v>431.3</c:v>
                </c:pt>
                <c:pt idx="54">
                  <c:v>429.4</c:v>
                </c:pt>
                <c:pt idx="55">
                  <c:v>412.16</c:v>
                </c:pt>
                <c:pt idx="56">
                  <c:v>393</c:v>
                </c:pt>
                <c:pt idx="57">
                  <c:v>386.67</c:v>
                </c:pt>
                <c:pt idx="58">
                  <c:v>380</c:v>
                </c:pt>
                <c:pt idx="59">
                  <c:v>352.67</c:v>
                </c:pt>
                <c:pt idx="60">
                  <c:v>313.33</c:v>
                </c:pt>
                <c:pt idx="61">
                  <c:v>307.39999999999998</c:v>
                </c:pt>
                <c:pt idx="62">
                  <c:v>252</c:v>
                </c:pt>
                <c:pt idx="63">
                  <c:v>233.33</c:v>
                </c:pt>
                <c:pt idx="64">
                  <c:v>226.98</c:v>
                </c:pt>
                <c:pt idx="65">
                  <c:v>220.68</c:v>
                </c:pt>
                <c:pt idx="66">
                  <c:v>215.67</c:v>
                </c:pt>
                <c:pt idx="67">
                  <c:v>203.33</c:v>
                </c:pt>
                <c:pt idx="68">
                  <c:v>202</c:v>
                </c:pt>
                <c:pt idx="69">
                  <c:v>162.4</c:v>
                </c:pt>
                <c:pt idx="70">
                  <c:v>147</c:v>
                </c:pt>
                <c:pt idx="71">
                  <c:v>133.33000000000001</c:v>
                </c:pt>
                <c:pt idx="72">
                  <c:v>123.33</c:v>
                </c:pt>
                <c:pt idx="73">
                  <c:v>114</c:v>
                </c:pt>
                <c:pt idx="74">
                  <c:v>96.67</c:v>
                </c:pt>
                <c:pt idx="75">
                  <c:v>95.3</c:v>
                </c:pt>
                <c:pt idx="76">
                  <c:v>94</c:v>
                </c:pt>
                <c:pt idx="77">
                  <c:v>93.5</c:v>
                </c:pt>
                <c:pt idx="78">
                  <c:v>91.605900000000005</c:v>
                </c:pt>
                <c:pt idx="79">
                  <c:v>79.599999999999994</c:v>
                </c:pt>
                <c:pt idx="80">
                  <c:v>23.55</c:v>
                </c:pt>
                <c:pt idx="81">
                  <c:v>21.49</c:v>
                </c:pt>
                <c:pt idx="82">
                  <c:v>16.5</c:v>
                </c:pt>
                <c:pt idx="83">
                  <c:v>13.3</c:v>
                </c:pt>
                <c:pt idx="84">
                  <c:v>11.67</c:v>
                </c:pt>
                <c:pt idx="85">
                  <c:v>10</c:v>
                </c:pt>
                <c:pt idx="86">
                  <c:v>8</c:v>
                </c:pt>
                <c:pt idx="87">
                  <c:v>8</c:v>
                </c:pt>
                <c:pt idx="88">
                  <c:v>6.66</c:v>
                </c:pt>
                <c:pt idx="89">
                  <c:v>3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1.66</c:v>
                </c:pt>
                <c:pt idx="94">
                  <c:v>1.18</c:v>
                </c:pt>
                <c:pt idx="9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B-4788-8EBF-C03C2A87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998831"/>
        <c:axId val="1122992111"/>
      </c:barChart>
      <c:catAx>
        <c:axId val="112299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992111"/>
        <c:crosses val="autoZero"/>
        <c:auto val="1"/>
        <c:lblAlgn val="ctr"/>
        <c:lblOffset val="100"/>
        <c:noMultiLvlLbl val="0"/>
      </c:catAx>
      <c:valAx>
        <c:axId val="11229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998831"/>
        <c:crosses val="autoZero"/>
        <c:crossBetween val="between"/>
      </c:valAx>
      <c:spPr>
        <a:noFill/>
        <a:ln w="571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</a:t>
            </a:r>
            <a:r>
              <a:rPr lang="it-IT" baseline="0"/>
              <a:t> FORZOSI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'Tagli Forzosi'!$J$21</c:f>
              <c:strCache>
                <c:ptCount val="1"/>
                <c:pt idx="0">
                  <c:v>SCHIANTI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Forzosi'!$K$21:$P$21</c:f>
              <c:numCache>
                <c:formatCode>General</c:formatCode>
                <c:ptCount val="6"/>
                <c:pt idx="0">
                  <c:v>9361.2119999999995</c:v>
                </c:pt>
                <c:pt idx="1">
                  <c:v>68754.62</c:v>
                </c:pt>
                <c:pt idx="2">
                  <c:v>5181.0630000000001</c:v>
                </c:pt>
                <c:pt idx="3">
                  <c:v>9049.5589999999993</c:v>
                </c:pt>
                <c:pt idx="4">
                  <c:v>6688.6450000000004</c:v>
                </c:pt>
                <c:pt idx="5">
                  <c:v>15595.234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2-4E7F-B299-E6B5A2532581}"/>
            </c:ext>
          </c:extLst>
        </c:ser>
        <c:ser>
          <c:idx val="1"/>
          <c:order val="1"/>
          <c:tx>
            <c:strRef>
              <c:f>'Tagli Forzosi'!$J$22</c:f>
              <c:strCache>
                <c:ptCount val="1"/>
                <c:pt idx="0">
                  <c:v>BOSTRICO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Forzosi'!$K$22:$P$22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9848.9779999999992</c:v>
                </c:pt>
                <c:pt idx="3">
                  <c:v>61412.606</c:v>
                </c:pt>
                <c:pt idx="4">
                  <c:v>47940.711000000003</c:v>
                </c:pt>
                <c:pt idx="5">
                  <c:v>77045.260999999999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2-4E7F-B299-E6B5A2532581}"/>
            </c:ext>
          </c:extLst>
        </c:ser>
        <c:ser>
          <c:idx val="2"/>
          <c:order val="2"/>
          <c:tx>
            <c:strRef>
              <c:f>'Tagli Forzosi'!$J$23</c:f>
              <c:strCache>
                <c:ptCount val="1"/>
                <c:pt idx="0">
                  <c:v>VAIA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Forzosi'!$K$23:$P$23</c:f>
              <c:numCache>
                <c:formatCode>General</c:formatCode>
                <c:ptCount val="6"/>
                <c:pt idx="0">
                  <c:v>84503.05</c:v>
                </c:pt>
                <c:pt idx="1">
                  <c:v>203138.79</c:v>
                </c:pt>
                <c:pt idx="2">
                  <c:v>11637.021000000001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E7F-B299-E6B5A2532581}"/>
            </c:ext>
          </c:extLst>
        </c:ser>
        <c:ser>
          <c:idx val="3"/>
          <c:order val="3"/>
          <c:tx>
            <c:strRef>
              <c:f>'Tagli Forzosi'!$J$24</c:f>
              <c:strCache>
                <c:ptCount val="1"/>
                <c:pt idx="0">
                  <c:v>VIABILITA'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'Tagli Forzosi'!$K$20:$P$20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Forzosi'!$K$24:$P$24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1443.1179999999999</c:v>
                </c:pt>
                <c:pt idx="4">
                  <c:v>1907.615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2-4E7F-B299-E6B5A2532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53839"/>
        <c:axId val="440661519"/>
      </c:areaChart>
      <c:catAx>
        <c:axId val="44065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661519"/>
        <c:crosses val="autoZero"/>
        <c:auto val="1"/>
        <c:lblAlgn val="ctr"/>
        <c:lblOffset val="100"/>
        <c:noMultiLvlLbl val="0"/>
      </c:catAx>
      <c:valAx>
        <c:axId val="44066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65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2018-2023</a:t>
            </a:r>
            <a:endParaRPr lang="it-IT"/>
          </a:p>
        </c:rich>
      </c:tx>
      <c:layout>
        <c:manualLayout>
          <c:xMode val="edge"/>
          <c:yMode val="edge"/>
          <c:x val="0.37380477837421389"/>
          <c:y val="3.398058252427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'Tagli Forzosi'!$A$47</c:f>
              <c:strCache>
                <c:ptCount val="1"/>
                <c:pt idx="0">
                  <c:v>Pubblico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Forzosi'!$B$47:$G$47</c:f>
              <c:numCache>
                <c:formatCode>General</c:formatCode>
                <c:ptCount val="6"/>
                <c:pt idx="0">
                  <c:v>60045.832999999999</c:v>
                </c:pt>
                <c:pt idx="1">
                  <c:v>187763.83</c:v>
                </c:pt>
                <c:pt idx="2">
                  <c:v>23169.710999999999</c:v>
                </c:pt>
                <c:pt idx="3">
                  <c:v>47944.544999999998</c:v>
                </c:pt>
                <c:pt idx="4">
                  <c:v>33184.815000000002</c:v>
                </c:pt>
                <c:pt idx="5">
                  <c:v>77273.130999999994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9-4629-85B8-2117F99ABB16}"/>
            </c:ext>
          </c:extLst>
        </c:ser>
        <c:ser>
          <c:idx val="1"/>
          <c:order val="1"/>
          <c:tx>
            <c:strRef>
              <c:f>'Tagli Forzosi'!$A$48</c:f>
              <c:strCache>
                <c:ptCount val="1"/>
                <c:pt idx="0">
                  <c:v>Privato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Forzosi'!$B$48:$G$48</c:f>
              <c:numCache>
                <c:formatCode>General</c:formatCode>
                <c:ptCount val="6"/>
                <c:pt idx="0">
                  <c:v>22063.526999999998</c:v>
                </c:pt>
                <c:pt idx="1">
                  <c:v>44513.43</c:v>
                </c:pt>
                <c:pt idx="2">
                  <c:v>1254</c:v>
                </c:pt>
                <c:pt idx="3">
                  <c:v>19570.746999999999</c:v>
                </c:pt>
                <c:pt idx="4">
                  <c:v>21029.341</c:v>
                </c:pt>
                <c:pt idx="5">
                  <c:v>15367.364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9-4629-85B8-2117F99ABB16}"/>
            </c:ext>
          </c:extLst>
        </c:ser>
        <c:ser>
          <c:idx val="2"/>
          <c:order val="2"/>
          <c:tx>
            <c:strRef>
              <c:f>'Tagli Forzosi'!$A$49</c:f>
              <c:strCache>
                <c:ptCount val="1"/>
                <c:pt idx="0">
                  <c:v>Consorzio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'Tagli Forzosi'!$B$46:$G$46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Forzosi'!$B$49:$G$49</c:f>
              <c:numCache>
                <c:formatCode>General</c:formatCode>
                <c:ptCount val="6"/>
                <c:pt idx="0">
                  <c:v>11754.902</c:v>
                </c:pt>
                <c:pt idx="1">
                  <c:v>39616.15</c:v>
                </c:pt>
                <c:pt idx="2">
                  <c:v>2243.3510000000001</c:v>
                </c:pt>
                <c:pt idx="3">
                  <c:v>3511.991</c:v>
                </c:pt>
                <c:pt idx="4">
                  <c:v>2322.8150000000001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9-4629-85B8-2117F99AB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555279"/>
        <c:axId val="1210555759"/>
      </c:lineChart>
      <c:catAx>
        <c:axId val="121055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0555759"/>
        <c:crosses val="autoZero"/>
        <c:auto val="1"/>
        <c:lblAlgn val="ctr"/>
        <c:lblOffset val="100"/>
        <c:noMultiLvlLbl val="0"/>
      </c:catAx>
      <c:valAx>
        <c:axId val="121055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1055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18-23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B8-4DEE-BDC4-17707C2F29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B8-4DEE-BDC4-17707C2F29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B8-4DEE-BDC4-17707C2F29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'Tagli Forzosi'!$A$47:$A$49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'Tagli Forzosi'!$H$47:$H$49</c:f>
              <c:numCache>
                <c:formatCode>General</c:formatCode>
                <c:ptCount val="3"/>
                <c:pt idx="0">
                  <c:v>429381.86499999999</c:v>
                </c:pt>
                <c:pt idx="1">
                  <c:v>123798.409</c:v>
                </c:pt>
                <c:pt idx="2">
                  <c:v>59449.20900000001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B8-4DEE-BDC4-17707C2F2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18963254593174"/>
          <c:y val="0.31820501603966173"/>
          <c:w val="0.23314370078740157"/>
          <c:h val="0.35937664041994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SUPERFICIE</a:t>
            </a:r>
            <a:r>
              <a:rPr lang="it-IT" baseline="0"/>
              <a:t> TOTALE PIOPPETI IMPIANTATI (ha)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FVG'!$E$3:$E$12</c:f>
              <c:numCache>
                <c:formatCode>General</c:formatCode>
                <c:ptCount val="10"/>
                <c:pt idx="0">
                  <c:v>149</c:v>
                </c:pt>
                <c:pt idx="1">
                  <c:v>172</c:v>
                </c:pt>
                <c:pt idx="2">
                  <c:v>911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1-4924-8332-4FC29B3A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311999"/>
        <c:axId val="1222312959"/>
      </c:barChart>
      <c:catAx>
        <c:axId val="122231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12959"/>
        <c:crosses val="autoZero"/>
        <c:auto val="1"/>
        <c:lblAlgn val="ctr"/>
        <c:lblOffset val="100"/>
        <c:noMultiLvlLbl val="0"/>
      </c:catAx>
      <c:valAx>
        <c:axId val="122231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1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APPORTO</a:t>
            </a:r>
            <a:r>
              <a:rPr lang="it-IT" baseline="0"/>
              <a:t> DEI PSR  2014-2023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'Pioppicoltura FVG'!$B$2</c:f>
              <c:strCache>
                <c:ptCount val="1"/>
                <c:pt idx="0">
                  <c:v>PSR 07-13
Mis. 221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FVG'!$B$3:$B$12</c:f>
              <c:numCache>
                <c:formatCode>General</c:formatCode>
                <c:ptCount val="10"/>
                <c:pt idx="0">
                  <c:v>29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B-4930-9E86-D277697E58AC}"/>
            </c:ext>
          </c:extLst>
        </c:ser>
        <c:ser>
          <c:idx val="1"/>
          <c:order val="1"/>
          <c:tx>
            <c:strRef>
              <c:f>'Pioppicoltura FVG'!$C$2</c:f>
              <c:strCache>
                <c:ptCount val="1"/>
                <c:pt idx="0">
                  <c:v>PSR 07-13
Mis. 223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FVG'!$C$3:$C$12</c:f>
              <c:numCache>
                <c:formatCode>General</c:formatCode>
                <c:ptCount val="10"/>
                <c:pt idx="0">
                  <c:v>120</c:v>
                </c:pt>
                <c:pt idx="1">
                  <c:v>151</c:v>
                </c:pt>
                <c:pt idx="2">
                  <c:v>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B-4930-9E86-D277697E58AC}"/>
            </c:ext>
          </c:extLst>
        </c:ser>
        <c:ser>
          <c:idx val="2"/>
          <c:order val="2"/>
          <c:tx>
            <c:strRef>
              <c:f>'Pioppicoltura FVG'!$D$2</c:f>
              <c:strCache>
                <c:ptCount val="1"/>
                <c:pt idx="0">
                  <c:v>PSR 14-20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FVG'!$D$3:$D$12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867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B-4930-9E86-D277697E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50959"/>
        <c:axId val="1226553839"/>
      </c:barChart>
      <c:catAx>
        <c:axId val="122655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553839"/>
        <c:crosses val="autoZero"/>
        <c:auto val="1"/>
        <c:lblAlgn val="ctr"/>
        <c:lblOffset val="100"/>
        <c:noMultiLvlLbl val="0"/>
      </c:catAx>
      <c:valAx>
        <c:axId val="122655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655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0943782627918"/>
          <c:y val="8.0623993792171542E-2"/>
          <c:w val="0.62241092522479435"/>
          <c:h val="0.825159008709690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F-4B70-B6FD-24980B4DE5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F-4B70-B6FD-24980B4DE5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0F-4B70-B6FD-24980B4DE5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0F-4B70-B6FD-24980B4DE5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E0F-4B70-B6FD-24980B4DE5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E0F-4B70-B6FD-24980B4DE5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E0F-4B70-B6FD-24980B4DE5B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E0F-4B70-B6FD-24980B4DE5B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E0F-4B70-B6FD-24980B4DE5B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E0F-4B70-B6FD-24980B4DE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'Pioppicoltura FVG'!$A$3:$A$12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'Pioppicoltura FVG'!$E$3:$E$12</c:f>
              <c:numCache>
                <c:formatCode>General</c:formatCode>
                <c:ptCount val="10"/>
                <c:pt idx="0">
                  <c:v>149</c:v>
                </c:pt>
                <c:pt idx="1">
                  <c:v>172</c:v>
                </c:pt>
                <c:pt idx="2">
                  <c:v>911</c:v>
                </c:pt>
                <c:pt idx="3">
                  <c:v>409</c:v>
                </c:pt>
                <c:pt idx="4">
                  <c:v>340</c:v>
                </c:pt>
                <c:pt idx="5">
                  <c:v>733</c:v>
                </c:pt>
                <c:pt idx="6">
                  <c:v>655</c:v>
                </c:pt>
                <c:pt idx="7">
                  <c:v>449</c:v>
                </c:pt>
                <c:pt idx="8">
                  <c:v>429</c:v>
                </c:pt>
                <c:pt idx="9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E0F-4B70-B6FD-24980B4DE5B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51349070215509"/>
          <c:y val="0.29788127776711032"/>
          <c:w val="0.14105433669659093"/>
          <c:h val="0.5910836665920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small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cap="small" baseline="0">
                <a:solidFill>
                  <a:schemeClr val="tx1"/>
                </a:solidFill>
              </a:rPr>
              <a:t>N. imprese boschive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'Imprese FVG'!$C$3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BA-44AA-9D67-236F9F12309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'Imprese FVG'!$B$4:$B$12</c:f>
              <c:strCache>
                <c:ptCount val="9"/>
                <c:pt idx="0">
                  <c:v>Carnia</c:v>
                </c:pt>
                <c:pt idx="1">
                  <c:v>Canal del Ferro-Val Canale</c:v>
                </c:pt>
                <c:pt idx="2">
                  <c:v>Gemonese</c:v>
                </c:pt>
                <c:pt idx="3">
                  <c:v>Valli del Natisone</c:v>
                </c:pt>
                <c:pt idx="4">
                  <c:v>Valli del Torre</c:v>
                </c:pt>
                <c:pt idx="5">
                  <c:v>Dolomiti friulane Cavallo-Cansiglio</c:v>
                </c:pt>
                <c:pt idx="6">
                  <c:v>Prealpi friulane Orientali</c:v>
                </c:pt>
                <c:pt idx="7">
                  <c:v>Carso</c:v>
                </c:pt>
                <c:pt idx="8">
                  <c:v>Comuni fuori CM</c:v>
                </c:pt>
              </c:strCache>
            </c:strRef>
          </c:cat>
          <c:val>
            <c:numRef>
              <c:f>'[2]Numero imprese'!$B$3:$B$11</c:f>
              <c:numCache>
                <c:formatCode>General</c:formatCode>
                <c:ptCount val="9"/>
                <c:pt idx="0">
                  <c:v>52</c:v>
                </c:pt>
                <c:pt idx="1">
                  <c:v>25</c:v>
                </c:pt>
                <c:pt idx="2">
                  <c:v>2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A-44AA-9D67-236F9F123093}"/>
            </c:ext>
          </c:extLst>
        </c:ser>
        <c:ser>
          <c:idx val="1"/>
          <c:order val="1"/>
          <c:tx>
            <c:strRef>
              <c:f>'[2]Numero imprese'!$C$2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'Imprese FVG'!$B$4:$B$12</c:f>
              <c:strCache>
                <c:ptCount val="9"/>
                <c:pt idx="0">
                  <c:v>Carnia</c:v>
                </c:pt>
                <c:pt idx="1">
                  <c:v>Canal del Ferro-Val Canale</c:v>
                </c:pt>
                <c:pt idx="2">
                  <c:v>Gemonese</c:v>
                </c:pt>
                <c:pt idx="3">
                  <c:v>Valli del Natisone</c:v>
                </c:pt>
                <c:pt idx="4">
                  <c:v>Valli del Torre</c:v>
                </c:pt>
                <c:pt idx="5">
                  <c:v>Dolomiti friulane Cavallo-Cansiglio</c:v>
                </c:pt>
                <c:pt idx="6">
                  <c:v>Prealpi friulane Orientali</c:v>
                </c:pt>
                <c:pt idx="7">
                  <c:v>Carso</c:v>
                </c:pt>
                <c:pt idx="8">
                  <c:v>Comuni fuori CM</c:v>
                </c:pt>
              </c:strCache>
            </c:strRef>
          </c:cat>
          <c:val>
            <c:numRef>
              <c:f>'[2]Numero imprese'!$C$3:$C$11</c:f>
              <c:numCache>
                <c:formatCode>General</c:formatCode>
                <c:ptCount val="9"/>
                <c:pt idx="0">
                  <c:v>92</c:v>
                </c:pt>
                <c:pt idx="1">
                  <c:v>34</c:v>
                </c:pt>
                <c:pt idx="2">
                  <c:v>3</c:v>
                </c:pt>
                <c:pt idx="3">
                  <c:v>38</c:v>
                </c:pt>
                <c:pt idx="4">
                  <c:v>30</c:v>
                </c:pt>
                <c:pt idx="5">
                  <c:v>13</c:v>
                </c:pt>
                <c:pt idx="6">
                  <c:v>9</c:v>
                </c:pt>
                <c:pt idx="7">
                  <c:v>4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A-44AA-9D67-236F9F123093}"/>
            </c:ext>
          </c:extLst>
        </c:ser>
        <c:ser>
          <c:idx val="2"/>
          <c:order val="2"/>
          <c:tx>
            <c:strRef>
              <c:f>'[2]Numero imprese'!$D$2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'Imprese FVG'!$B$4:$B$12</c:f>
              <c:strCache>
                <c:ptCount val="9"/>
                <c:pt idx="0">
                  <c:v>Carnia</c:v>
                </c:pt>
                <c:pt idx="1">
                  <c:v>Canal del Ferro-Val Canale</c:v>
                </c:pt>
                <c:pt idx="2">
                  <c:v>Gemonese</c:v>
                </c:pt>
                <c:pt idx="3">
                  <c:v>Valli del Natisone</c:v>
                </c:pt>
                <c:pt idx="4">
                  <c:v>Valli del Torre</c:v>
                </c:pt>
                <c:pt idx="5">
                  <c:v>Dolomiti friulane Cavallo-Cansiglio</c:v>
                </c:pt>
                <c:pt idx="6">
                  <c:v>Prealpi friulane Orientali</c:v>
                </c:pt>
                <c:pt idx="7">
                  <c:v>Carso</c:v>
                </c:pt>
                <c:pt idx="8">
                  <c:v>Comuni fuori CM</c:v>
                </c:pt>
              </c:strCache>
            </c:strRef>
          </c:cat>
          <c:val>
            <c:numRef>
              <c:f>'[2]Numero imprese'!$D$3:$D$11</c:f>
              <c:numCache>
                <c:formatCode>General</c:formatCode>
                <c:ptCount val="9"/>
                <c:pt idx="0">
                  <c:v>86</c:v>
                </c:pt>
                <c:pt idx="1">
                  <c:v>36</c:v>
                </c:pt>
                <c:pt idx="2">
                  <c:v>2</c:v>
                </c:pt>
                <c:pt idx="3">
                  <c:v>28</c:v>
                </c:pt>
                <c:pt idx="4">
                  <c:v>26</c:v>
                </c:pt>
                <c:pt idx="5">
                  <c:v>9</c:v>
                </c:pt>
                <c:pt idx="6">
                  <c:v>15</c:v>
                </c:pt>
                <c:pt idx="7">
                  <c:v>4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BA-44AA-9D67-236F9F123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937056"/>
        <c:axId val="1"/>
      </c:barChart>
      <c:catAx>
        <c:axId val="9849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sm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93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46217412355989"/>
          <c:y val="0.36827612522359005"/>
          <c:w val="7.9946435741951954E-2"/>
          <c:h val="0.245517416815726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'Imprese FVG'!$C$26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CA-4AAE-9063-B0A2893D24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A-4AAE-9063-B0A2893D24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A-4AAE-9063-B0A2893D24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A-4AAE-9063-B0A2893D24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CA-4AAE-9063-B0A2893D2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'Imprese FVG'!$B$27:$B$34</c15:sqref>
                  </c15:fullRef>
                </c:ext>
              </c:extLst>
              <c:f>('Imprese FVG'!$B$27:$B$28,'Imprese FVG'!$B$30:$B$32,'Imprese FVG'!$B$34)</c:f>
              <c:strCache>
                <c:ptCount val="6"/>
                <c:pt idx="0">
                  <c:v>Carnia</c:v>
                </c:pt>
                <c:pt idx="1">
                  <c:v>Canal del Ferro-Val Canale</c:v>
                </c:pt>
                <c:pt idx="2">
                  <c:v>Valli del Natisone</c:v>
                </c:pt>
                <c:pt idx="3">
                  <c:v>Valli del Torre</c:v>
                </c:pt>
                <c:pt idx="4">
                  <c:v>Dolomiti friulane Cansiglio,Cavallo</c:v>
                </c:pt>
                <c:pt idx="5">
                  <c:v>Comuni fuori Comunità Montana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'Imprese FVG'!$C$27:$C$34</c15:sqref>
                  </c15:fullRef>
                </c:ext>
              </c:extLst>
              <c:f>('Imprese FVG'!$C$27:$C$28,'Imprese FVG'!$C$30:$C$32,'Imprese FVG'!$C$34)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CA-4AAE-9063-B0A2893D242B}"/>
            </c:ext>
          </c:extLst>
        </c:ser>
        <c:ser>
          <c:idx val="1"/>
          <c:order val="1"/>
          <c:tx>
            <c:strRef>
              <c:f>'Imprese FVG'!$D$26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CA-4AAE-9063-B0A2893D24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CA-4AAE-9063-B0A2893D242B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'Imprese FVG'!$B$27:$B$34</c15:sqref>
                  </c15:fullRef>
                </c:ext>
              </c:extLst>
              <c:f>('Imprese FVG'!$B$27:$B$28,'Imprese FVG'!$B$30:$B$32,'Imprese FVG'!$B$34)</c:f>
              <c:strCache>
                <c:ptCount val="6"/>
                <c:pt idx="0">
                  <c:v>Carnia</c:v>
                </c:pt>
                <c:pt idx="1">
                  <c:v>Canal del Ferro-Val Canale</c:v>
                </c:pt>
                <c:pt idx="2">
                  <c:v>Valli del Natisone</c:v>
                </c:pt>
                <c:pt idx="3">
                  <c:v>Valli del Torre</c:v>
                </c:pt>
                <c:pt idx="4">
                  <c:v>Dolomiti friulane Cansiglio,Cavallo</c:v>
                </c:pt>
                <c:pt idx="5">
                  <c:v>Comuni fuori Comunità Montana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'Imprese FVG'!$D$27:$D$34</c15:sqref>
                  </c15:fullRef>
                </c:ext>
              </c:extLst>
              <c:f>('Imprese FVG'!$D$27:$D$28,'Imprese FVG'!$D$30:$D$32,'Imprese FVG'!$D$34)</c:f>
              <c:numCache>
                <c:formatCode>General</c:formatCode>
                <c:ptCount val="6"/>
                <c:pt idx="0">
                  <c:v>17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CA-4AAE-9063-B0A2893D242B}"/>
            </c:ext>
          </c:extLst>
        </c:ser>
        <c:ser>
          <c:idx val="2"/>
          <c:order val="2"/>
          <c:tx>
            <c:strRef>
              <c:f>'Imprese FVG'!$E$26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CA-4AAE-9063-B0A2893D242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'Imprese FVG'!$B$27:$B$34</c15:sqref>
                  </c15:fullRef>
                </c:ext>
              </c:extLst>
              <c:f>('Imprese FVG'!$B$27:$B$28,'Imprese FVG'!$B$30:$B$32,'Imprese FVG'!$B$34)</c:f>
              <c:strCache>
                <c:ptCount val="6"/>
                <c:pt idx="0">
                  <c:v>Carnia</c:v>
                </c:pt>
                <c:pt idx="1">
                  <c:v>Canal del Ferro-Val Canale</c:v>
                </c:pt>
                <c:pt idx="2">
                  <c:v>Valli del Natisone</c:v>
                </c:pt>
                <c:pt idx="3">
                  <c:v>Valli del Torre</c:v>
                </c:pt>
                <c:pt idx="4">
                  <c:v>Dolomiti friulane Cansiglio,Cavallo</c:v>
                </c:pt>
                <c:pt idx="5">
                  <c:v>Comuni fuori Comunità Montana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'Imprese FVG'!$E$27:$E$34</c15:sqref>
                  </c15:fullRef>
                </c:ext>
              </c:extLst>
              <c:f>('Imprese FVG'!$E$27:$E$28,'Imprese FVG'!$E$30:$E$32,'Imprese FVG'!$E$34)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'Imprese FVG'!$E$29</c15:sqref>
                  <c15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9C60-4B2B-855A-FF6B2C1B169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4ECA-4AAE-9063-B0A2893D2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931296"/>
        <c:axId val="1"/>
      </c:barChart>
      <c:catAx>
        <c:axId val="98493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sm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93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4218531952006934"/>
          <c:y val="0.41997532080368888"/>
          <c:w val="4.9957733221064143E-2"/>
          <c:h val="0.152547089619277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IMPRESE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'Imprese FVG'!$D$54</c:f>
              <c:strCache>
                <c:ptCount val="1"/>
                <c:pt idx="0">
                  <c:v>CERTIFICATE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'Imprese FVG'!$B$55:$B$62</c:f>
              <c:strCache>
                <c:ptCount val="8"/>
                <c:pt idx="0">
                  <c:v>Carnia</c:v>
                </c:pt>
                <c:pt idx="1">
                  <c:v>Canal del Ferro-Val Canale</c:v>
                </c:pt>
                <c:pt idx="2">
                  <c:v>Gemonese</c:v>
                </c:pt>
                <c:pt idx="3">
                  <c:v>Valli del Natisone</c:v>
                </c:pt>
                <c:pt idx="4">
                  <c:v>Valli del Torre</c:v>
                </c:pt>
                <c:pt idx="5">
                  <c:v>Dolomiti friulane Cansiglio,Cavallo</c:v>
                </c:pt>
                <c:pt idx="6">
                  <c:v>Prealpi friulane orientali</c:v>
                </c:pt>
                <c:pt idx="7">
                  <c:v>Comuni fuori CM</c:v>
                </c:pt>
              </c:strCache>
            </c:strRef>
          </c:cat>
          <c:val>
            <c:numRef>
              <c:f>'Imprese FVG'!$D$55:$D$62</c:f>
              <c:numCache>
                <c:formatCode>General</c:formatCode>
                <c:ptCount val="8"/>
                <c:pt idx="0">
                  <c:v>21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B-4091-AA54-EB3912E3006E}"/>
            </c:ext>
          </c:extLst>
        </c:ser>
        <c:ser>
          <c:idx val="1"/>
          <c:order val="1"/>
          <c:tx>
            <c:strRef>
              <c:f>'Imprese FVG'!$E$54</c:f>
              <c:strCache>
                <c:ptCount val="1"/>
                <c:pt idx="0">
                  <c:v>NON CERTIFICATE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'Imprese FVG'!$B$55:$B$62</c:f>
              <c:strCache>
                <c:ptCount val="8"/>
                <c:pt idx="0">
                  <c:v>Carnia</c:v>
                </c:pt>
                <c:pt idx="1">
                  <c:v>Canal del Ferro-Val Canale</c:v>
                </c:pt>
                <c:pt idx="2">
                  <c:v>Gemonese</c:v>
                </c:pt>
                <c:pt idx="3">
                  <c:v>Valli del Natisone</c:v>
                </c:pt>
                <c:pt idx="4">
                  <c:v>Valli del Torre</c:v>
                </c:pt>
                <c:pt idx="5">
                  <c:v>Dolomiti friulane Cansiglio,Cavallo</c:v>
                </c:pt>
                <c:pt idx="6">
                  <c:v>Prealpi friulane orientali</c:v>
                </c:pt>
                <c:pt idx="7">
                  <c:v>Comuni fuori CM</c:v>
                </c:pt>
              </c:strCache>
            </c:strRef>
          </c:cat>
          <c:val>
            <c:numRef>
              <c:f>'Imprese FVG'!$E$55:$E$62</c:f>
              <c:numCache>
                <c:formatCode>General</c:formatCode>
                <c:ptCount val="8"/>
                <c:pt idx="0">
                  <c:v>65</c:v>
                </c:pt>
                <c:pt idx="1">
                  <c:v>19</c:v>
                </c:pt>
                <c:pt idx="2">
                  <c:v>2</c:v>
                </c:pt>
                <c:pt idx="3">
                  <c:v>28</c:v>
                </c:pt>
                <c:pt idx="4">
                  <c:v>23</c:v>
                </c:pt>
                <c:pt idx="5">
                  <c:v>7</c:v>
                </c:pt>
                <c:pt idx="6">
                  <c:v>15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B-4091-AA54-EB3912E3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0657279"/>
        <c:axId val="1110657759"/>
      </c:barChart>
      <c:catAx>
        <c:axId val="111065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0657759"/>
        <c:crosses val="autoZero"/>
        <c:auto val="1"/>
        <c:lblAlgn val="ctr"/>
        <c:lblOffset val="100"/>
        <c:noMultiLvlLbl val="0"/>
      </c:catAx>
      <c:valAx>
        <c:axId val="111065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065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Metri cubi di legno in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'Dati TARICI'!$C$3:$E$3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'Dati TARICI'!$C$13:$E$13</c:f>
              <c:numCache>
                <c:formatCode>#,##0.00</c:formatCode>
                <c:ptCount val="3"/>
                <c:pt idx="0">
                  <c:v>1601711.67</c:v>
                </c:pt>
                <c:pt idx="1">
                  <c:v>814193.19</c:v>
                </c:pt>
                <c:pt idx="2">
                  <c:v>1257701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2-4A7B-85ED-03EC429B7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237679"/>
        <c:axId val="952234799"/>
        <c:axId val="0"/>
      </c:bar3DChart>
      <c:catAx>
        <c:axId val="95223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34799"/>
        <c:crosses val="autoZero"/>
        <c:auto val="1"/>
        <c:lblAlgn val="ctr"/>
        <c:lblOffset val="100"/>
        <c:noMultiLvlLbl val="0"/>
      </c:catAx>
      <c:valAx>
        <c:axId val="95223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23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DICHIARAZIONI DI TAGLIO  ASSEGNATE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A-4EF0-AAF7-D7FE39969D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A-4EF0-AAF7-D7FE39969D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A-4EF0-AAF7-D7FE39969D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[1]Utilizzazioni!$J$3:$J$5</c:f>
              <c:strCache>
                <c:ptCount val="3"/>
                <c:pt idx="0">
                  <c:v>Privato</c:v>
                </c:pt>
                <c:pt idx="1">
                  <c:v>Pubblico</c:v>
                </c:pt>
                <c:pt idx="2">
                  <c:v>Consorzi</c:v>
                </c:pt>
              </c:strCache>
            </c:strRef>
          </c:cat>
          <c:val>
            <c:numRef>
              <c:f>[1]Utilizzazioni!$M$3:$M$5</c:f>
              <c:numCache>
                <c:formatCode>General</c:formatCode>
                <c:ptCount val="3"/>
                <c:pt idx="0">
                  <c:v>328236.07999999984</c:v>
                </c:pt>
                <c:pt idx="1">
                  <c:v>238069.39699999976</c:v>
                </c:pt>
                <c:pt idx="2">
                  <c:v>19101.262999999992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9A-4EF0-AAF7-D7FE3996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14351752127737E-2"/>
          <c:y val="5.8159124058560947E-2"/>
          <c:w val="0.83162802520938894"/>
          <c:h val="0.72368463192753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TARICI'!$C$3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TARICI'!$C$4:$C$12</c15:sqref>
                  </c15:fullRef>
                </c:ext>
              </c:extLst>
              <c:f>'Dati TARICI'!$C$4:$C$11</c:f>
              <c:numCache>
                <c:formatCode>#,##0.00</c:formatCode>
                <c:ptCount val="8"/>
                <c:pt idx="0">
                  <c:v>164412.46</c:v>
                </c:pt>
                <c:pt idx="1">
                  <c:v>8425.4</c:v>
                </c:pt>
                <c:pt idx="2">
                  <c:v>4.0999999999999996</c:v>
                </c:pt>
                <c:pt idx="3">
                  <c:v>1236575.01</c:v>
                </c:pt>
                <c:pt idx="4">
                  <c:v>186918.3</c:v>
                </c:pt>
                <c:pt idx="5">
                  <c:v>4698</c:v>
                </c:pt>
                <c:pt idx="6">
                  <c:v>2</c:v>
                </c:pt>
                <c:pt idx="7">
                  <c:v>676.4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279-9059-BA37B5C2700D}"/>
            </c:ext>
          </c:extLst>
        </c:ser>
        <c:ser>
          <c:idx val="1"/>
          <c:order val="1"/>
          <c:tx>
            <c:strRef>
              <c:f>'Dati TARICI'!$D$3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TARICI'!$D$4:$D$12</c15:sqref>
                  </c15:fullRef>
                </c:ext>
              </c:extLst>
              <c:f>'Dati TARICI'!$D$4:$D$11</c:f>
              <c:numCache>
                <c:formatCode>#,##0.00</c:formatCode>
                <c:ptCount val="8"/>
                <c:pt idx="0">
                  <c:v>92193.8</c:v>
                </c:pt>
                <c:pt idx="1">
                  <c:v>7253.8</c:v>
                </c:pt>
                <c:pt idx="2">
                  <c:v>2.2999999999999998</c:v>
                </c:pt>
                <c:pt idx="3">
                  <c:v>502514.62</c:v>
                </c:pt>
                <c:pt idx="4">
                  <c:v>185724.1</c:v>
                </c:pt>
                <c:pt idx="5">
                  <c:v>3843.47</c:v>
                </c:pt>
                <c:pt idx="6">
                  <c:v>22307.4</c:v>
                </c:pt>
                <c:pt idx="7">
                  <c:v>353.7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7-4279-9059-BA37B5C2700D}"/>
            </c:ext>
          </c:extLst>
        </c:ser>
        <c:ser>
          <c:idx val="2"/>
          <c:order val="2"/>
          <c:tx>
            <c:strRef>
              <c:f>'Dati TARICI'!$E$3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'Dati TARICI'!$B$4:$B$12</c15:sqref>
                  </c15:fullRef>
                </c:ext>
              </c:extLst>
              <c:f>'Dati TARICI'!$B$4:$B$11</c:f>
              <c:strCache>
                <c:ptCount val="8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TARICI'!$E$4:$E$12</c15:sqref>
                  </c15:fullRef>
                </c:ext>
              </c:extLst>
              <c:f>'Dati TARICI'!$E$4:$E$11</c:f>
              <c:numCache>
                <c:formatCode>#,##0.00</c:formatCode>
                <c:ptCount val="8"/>
                <c:pt idx="0">
                  <c:v>79514</c:v>
                </c:pt>
                <c:pt idx="1">
                  <c:v>8099.4</c:v>
                </c:pt>
                <c:pt idx="2">
                  <c:v>0</c:v>
                </c:pt>
                <c:pt idx="3">
                  <c:v>1008882.8</c:v>
                </c:pt>
                <c:pt idx="4">
                  <c:v>110742.1</c:v>
                </c:pt>
                <c:pt idx="5">
                  <c:v>12849.7</c:v>
                </c:pt>
                <c:pt idx="6">
                  <c:v>30280.7</c:v>
                </c:pt>
                <c:pt idx="7">
                  <c:v>7332.3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7-4279-9059-BA37B5C2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137887"/>
        <c:axId val="1135138367"/>
      </c:barChart>
      <c:catAx>
        <c:axId val="113513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138367"/>
        <c:crosses val="autoZero"/>
        <c:auto val="1"/>
        <c:lblAlgn val="ctr"/>
        <c:lblOffset val="100"/>
        <c:noMultiLvlLbl val="0"/>
      </c:catAx>
      <c:valAx>
        <c:axId val="113513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13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Andamento</a:t>
            </a:r>
            <a:r>
              <a:rPr lang="it-IT" b="1" baseline="0"/>
              <a:t> Origine Legname in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TARICI'!$G$5</c:f>
              <c:strCache>
                <c:ptCount val="1"/>
                <c:pt idx="0">
                  <c:v>FVG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TARICI'!$H$5,'Dati TARICI'!$J$5,'Dati TARICI'!$L$5)</c:f>
              <c:numCache>
                <c:formatCode>#,##0.00</c:formatCode>
                <c:ptCount val="3"/>
                <c:pt idx="0">
                  <c:v>1550830.92</c:v>
                </c:pt>
                <c:pt idx="1">
                  <c:v>665941.34</c:v>
                </c:pt>
                <c:pt idx="2">
                  <c:v>1115885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7-49C9-8549-9C47237CB41B}"/>
            </c:ext>
          </c:extLst>
        </c:ser>
        <c:ser>
          <c:idx val="1"/>
          <c:order val="1"/>
          <c:tx>
            <c:strRef>
              <c:f>'Dati TARICI'!$G$6</c:f>
              <c:strCache>
                <c:ptCount val="1"/>
                <c:pt idx="0">
                  <c:v>TRENTINO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TARICI'!$H$6,'Dati TARICI'!$J$6,'Dati TARICI'!$L$6)</c:f>
              <c:numCache>
                <c:formatCode>#,##0.00</c:formatCode>
                <c:ptCount val="3"/>
                <c:pt idx="0">
                  <c:v>6748</c:v>
                </c:pt>
                <c:pt idx="1">
                  <c:v>25685</c:v>
                </c:pt>
                <c:pt idx="2">
                  <c:v>31026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7-49C9-8549-9C47237CB41B}"/>
            </c:ext>
          </c:extLst>
        </c:ser>
        <c:ser>
          <c:idx val="2"/>
          <c:order val="2"/>
          <c:tx>
            <c:strRef>
              <c:f>'Dati TARICI'!$G$7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TARICI'!$P$3:$P$5</c:f>
              <c:numCache>
                <c:formatCode>@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('Dati TARICI'!$H$7,'Dati TARICI'!$J$7,'Dati TARICI'!$L$7)</c:f>
              <c:numCache>
                <c:formatCode>#,##0.00</c:formatCode>
                <c:ptCount val="3"/>
                <c:pt idx="0">
                  <c:v>33404.6</c:v>
                </c:pt>
                <c:pt idx="1">
                  <c:v>97349.7</c:v>
                </c:pt>
                <c:pt idx="2">
                  <c:v>103801.1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7-49C9-8549-9C47237CB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316447"/>
        <c:axId val="315311167"/>
      </c:barChart>
      <c:catAx>
        <c:axId val="3153164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5311167"/>
        <c:crosses val="autoZero"/>
        <c:auto val="1"/>
        <c:lblAlgn val="ctr"/>
        <c:lblOffset val="100"/>
        <c:noMultiLvlLbl val="0"/>
      </c:catAx>
      <c:valAx>
        <c:axId val="31531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531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C-41A1-88A9-254A3FDED5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7C-41A1-88A9-254A3FDED5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7C-41A1-88A9-254A3FDED5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7C-41A1-88A9-254A3FDED5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7C-41A1-88A9-254A3FDED5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7C-41A1-88A9-254A3FDED5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7C-41A1-88A9-254A3FDED5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7C-41A1-88A9-254A3FDED5D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7C-41A1-88A9-254A3FDED5D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C-41A1-88A9-254A3FDED5D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C-41A1-88A9-254A3FDED5D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7C-41A1-88A9-254A3FDED5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7C-41A1-88A9-254A3FDED5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7C-41A1-88A9-254A3FDED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TARICI'!$C$4:$C$12</c:f>
              <c:numCache>
                <c:formatCode>#,##0.00</c:formatCode>
                <c:ptCount val="9"/>
                <c:pt idx="0">
                  <c:v>164412.46</c:v>
                </c:pt>
                <c:pt idx="1">
                  <c:v>8425.4</c:v>
                </c:pt>
                <c:pt idx="2">
                  <c:v>4.0999999999999996</c:v>
                </c:pt>
                <c:pt idx="3">
                  <c:v>1236575.01</c:v>
                </c:pt>
                <c:pt idx="4">
                  <c:v>186918.3</c:v>
                </c:pt>
                <c:pt idx="5">
                  <c:v>4698</c:v>
                </c:pt>
                <c:pt idx="6">
                  <c:v>2</c:v>
                </c:pt>
                <c:pt idx="7">
                  <c:v>676.4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C-41A1-88A9-254A3FDED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0-4BFF-AB2B-BCF88F1BAE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0-4BFF-AB2B-BCF88F1BAE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0-4BFF-AB2B-BCF88F1BAE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0-4BFF-AB2B-BCF88F1BAE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50-4BFF-AB2B-BCF88F1BAE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50-4BFF-AB2B-BCF88F1BAE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50-4BFF-AB2B-BCF88F1BAE8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50-4BFF-AB2B-BCF88F1BAE8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50-4BFF-AB2B-BCF88F1BAE8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3699493579379694E-2"/>
                      <c:h val="5.60450362845300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E50-4BFF-AB2B-BCF88F1BA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50-4BFF-AB2B-BCF88F1BAE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50-4BFF-AB2B-BCF88F1BA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50-4BFF-AB2B-BCF88F1BA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TARICI'!$D$4:$D$12</c:f>
              <c:numCache>
                <c:formatCode>#,##0.00</c:formatCode>
                <c:ptCount val="9"/>
                <c:pt idx="0">
                  <c:v>92193.8</c:v>
                </c:pt>
                <c:pt idx="1">
                  <c:v>7253.8</c:v>
                </c:pt>
                <c:pt idx="2">
                  <c:v>2.2999999999999998</c:v>
                </c:pt>
                <c:pt idx="3">
                  <c:v>502514.62</c:v>
                </c:pt>
                <c:pt idx="4">
                  <c:v>185724.1</c:v>
                </c:pt>
                <c:pt idx="5">
                  <c:v>3843.47</c:v>
                </c:pt>
                <c:pt idx="6">
                  <c:v>22307.4</c:v>
                </c:pt>
                <c:pt idx="7">
                  <c:v>353.7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50-4BFF-AB2B-BCF88F1B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1-402A-8742-D7506EF804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71-402A-8742-D7506EF804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71-402A-8742-D7506EF804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71-402A-8742-D7506EF804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71-402A-8742-D7506EF804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71-402A-8742-D7506EF804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1-402A-8742-D7506EF804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71-402A-8742-D7506EF804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71-402A-8742-D7506EF804C2}"/>
              </c:ext>
            </c:extLst>
          </c:dPt>
          <c:dLbls>
            <c:dLbl>
              <c:idx val="0"/>
              <c:layout>
                <c:manualLayout>
                  <c:x val="1.587179588120648E-2"/>
                  <c:y val="-3.74006600185768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1-402A-8742-D7506EF804C2}"/>
                </c:ext>
              </c:extLst>
            </c:dLbl>
            <c:dLbl>
              <c:idx val="1"/>
              <c:layout>
                <c:manualLayout>
                  <c:x val="1.7855770366357292E-2"/>
                  <c:y val="3.740066001857664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1-402A-8742-D7506EF804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1-402A-8742-D7506EF804C2}"/>
                </c:ext>
              </c:extLst>
            </c:dLbl>
            <c:dLbl>
              <c:idx val="4"/>
              <c:layout>
                <c:manualLayout>
                  <c:x val="-2.5791668306960534E-2"/>
                  <c:y val="7.480132003715328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71-402A-8742-D7506EF804C2}"/>
                </c:ext>
              </c:extLst>
            </c:dLbl>
            <c:dLbl>
              <c:idx val="5"/>
              <c:layout>
                <c:manualLayout>
                  <c:x val="-2.3807693821809722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71-402A-8742-D7506EF804C2}"/>
                </c:ext>
              </c:extLst>
            </c:dLbl>
            <c:dLbl>
              <c:idx val="6"/>
              <c:layout>
                <c:manualLayout>
                  <c:x val="-9.919872425754088E-3"/>
                  <c:y val="-2.24403960111459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71-402A-8742-D7506EF804C2}"/>
                </c:ext>
              </c:extLst>
            </c:dLbl>
            <c:dLbl>
              <c:idx val="7"/>
              <c:layout>
                <c:manualLayout>
                  <c:x val="-7.2744890767010673E-17"/>
                  <c:y val="-2.24403960111459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71-402A-8742-D7506EF804C2}"/>
                </c:ext>
              </c:extLst>
            </c:dLbl>
            <c:dLbl>
              <c:idx val="8"/>
              <c:layout>
                <c:manualLayout>
                  <c:x val="3.3727566247563776E-2"/>
                  <c:y val="-4.11407260204343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71-402A-8742-D7506EF80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TARICI'!$B$4:$B$12</c:f>
              <c:strCache>
                <c:ptCount val="9"/>
                <c:pt idx="0">
                  <c:v>Legna da ardere</c:v>
                </c:pt>
                <c:pt idx="1">
                  <c:v>Segatura</c:v>
                </c:pt>
                <c:pt idx="2">
                  <c:v>Pali e travi</c:v>
                </c:pt>
                <c:pt idx="3">
                  <c:v>Legno grezzo</c:v>
                </c:pt>
                <c:pt idx="4">
                  <c:v>Legno in piccole placche</c:v>
                </c:pt>
                <c:pt idx="5">
                  <c:v>Legno segato di conifere</c:v>
                </c:pt>
                <c:pt idx="6">
                  <c:v>Altro di conifere</c:v>
                </c:pt>
                <c:pt idx="7">
                  <c:v>Legna,carbone,lavori di legno</c:v>
                </c:pt>
                <c:pt idx="8">
                  <c:v>Altro  </c:v>
                </c:pt>
              </c:strCache>
            </c:strRef>
          </c:cat>
          <c:val>
            <c:numRef>
              <c:f>'Dati TARICI'!$E$4:$E$12</c:f>
              <c:numCache>
                <c:formatCode>#,##0.00</c:formatCode>
                <c:ptCount val="9"/>
                <c:pt idx="0">
                  <c:v>79514</c:v>
                </c:pt>
                <c:pt idx="1">
                  <c:v>8099.4</c:v>
                </c:pt>
                <c:pt idx="2">
                  <c:v>0</c:v>
                </c:pt>
                <c:pt idx="3">
                  <c:v>1008882.8</c:v>
                </c:pt>
                <c:pt idx="4">
                  <c:v>110742.1</c:v>
                </c:pt>
                <c:pt idx="5">
                  <c:v>12849.7</c:v>
                </c:pt>
                <c:pt idx="6">
                  <c:v>30280.7</c:v>
                </c:pt>
                <c:pt idx="7">
                  <c:v>7332.3</c:v>
                </c:pt>
                <c:pt idx="8">
                  <c:v>10836.3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71-402A-8742-D7506EF80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2021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085945714129867"/>
          <c:y val="0.19331187285918117"/>
          <c:w val="0.39896645781120832"/>
          <c:h val="0.709623924652472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1A-4ABA-9EF4-FFAD5652E4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1A-4ABA-9EF4-FFAD5652E4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1A-4ABA-9EF4-FFAD5652E4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1A-4ABA-9EF4-FFAD5652E4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1A-4ABA-9EF4-FFAD5652E4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1A-4ABA-9EF4-FFAD5652E4B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A-4ABA-9EF4-FFAD5652E4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1A-4ABA-9EF4-FFAD5652E4BF}"/>
                </c:ext>
              </c:extLst>
            </c:dLbl>
            <c:dLbl>
              <c:idx val="4"/>
              <c:layout>
                <c:manualLayout>
                  <c:x val="6.6209005534682702E-2"/>
                  <c:y val="1.12903206688136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1A-4ABA-9EF4-FFAD5652E4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1A-4ABA-9EF4-FFAD5652E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TARICI'!$G$5:$G$10</c:f>
              <c:strCache>
                <c:ptCount val="6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</c:strCache>
            </c:strRef>
          </c:cat>
          <c:val>
            <c:numRef>
              <c:f>'Dati TARICI'!$H$5:$H$10</c:f>
              <c:numCache>
                <c:formatCode>#,##0.00</c:formatCode>
                <c:ptCount val="6"/>
                <c:pt idx="0">
                  <c:v>1550830.92</c:v>
                </c:pt>
                <c:pt idx="1">
                  <c:v>6748</c:v>
                </c:pt>
                <c:pt idx="2">
                  <c:v>33404.6</c:v>
                </c:pt>
                <c:pt idx="3">
                  <c:v>2866.7</c:v>
                </c:pt>
                <c:pt idx="4">
                  <c:v>7289.16</c:v>
                </c:pt>
                <c:pt idx="5">
                  <c:v>572.33000000000004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1A-4ABA-9EF4-FFAD5652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2022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D-4C62-87B3-2E96048C0A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D-4C62-87B3-2E96048C0A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D-4C62-87B3-2E96048C0A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D-4C62-87B3-2E96048C0A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D-4C62-87B3-2E96048C0A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D-4C62-87B3-2E96048C0A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D-4C62-87B3-2E96048C0AF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DBD-4C62-87B3-2E96048C0AF7}"/>
              </c:ext>
            </c:extLst>
          </c:dPt>
          <c:dLbls>
            <c:dLbl>
              <c:idx val="3"/>
              <c:layout>
                <c:manualLayout>
                  <c:x val="-6.6493504317628243E-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D-4C62-87B3-2E96048C0AF7}"/>
                </c:ext>
              </c:extLst>
            </c:dLbl>
            <c:dLbl>
              <c:idx val="4"/>
              <c:layout>
                <c:manualLayout>
                  <c:x val="1.1082250719604572E-2"/>
                  <c:y val="-1.8470331385678748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D-4C62-87B3-2E96048C0A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BD-4C62-87B3-2E96048C0AF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D-4C62-87B3-2E96048C0AF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BD-4C62-87B3-2E96048C0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TARICI'!$G$5:$G$12</c:f>
              <c:strCache>
                <c:ptCount val="8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  <c:pt idx="6">
                  <c:v>LOMBARDIA</c:v>
                </c:pt>
                <c:pt idx="7">
                  <c:v>SVIZZERA</c:v>
                </c:pt>
              </c:strCache>
            </c:strRef>
          </c:cat>
          <c:val>
            <c:numRef>
              <c:f>'Dati TARICI'!$J$5:$J$12</c:f>
              <c:numCache>
                <c:formatCode>#,##0.00</c:formatCode>
                <c:ptCount val="8"/>
                <c:pt idx="0">
                  <c:v>665941.34</c:v>
                </c:pt>
                <c:pt idx="1">
                  <c:v>25685</c:v>
                </c:pt>
                <c:pt idx="2">
                  <c:v>97349.7</c:v>
                </c:pt>
                <c:pt idx="3">
                  <c:v>12840</c:v>
                </c:pt>
                <c:pt idx="4">
                  <c:v>9472.4500000000007</c:v>
                </c:pt>
                <c:pt idx="5" formatCode="General">
                  <c:v>313</c:v>
                </c:pt>
                <c:pt idx="6">
                  <c:v>270.7</c:v>
                </c:pt>
                <c:pt idx="7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DBD-4C62-87B3-2E96048C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Origine</a:t>
            </a:r>
            <a:r>
              <a:rPr lang="it-IT" b="1" baseline="0"/>
              <a:t> Legname 2023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2-4D0C-AA9E-955BC10B40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2-4D0C-AA9E-955BC10B40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2-4D0C-AA9E-955BC10B40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2-4D0C-AA9E-955BC10B40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2-4D0C-AA9E-955BC10B40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02-4D0C-AA9E-955BC10B40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02-4D0C-AA9E-955BC10B40C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02-4D0C-AA9E-955BC10B40CC}"/>
                </c:ext>
              </c:extLst>
            </c:dLbl>
            <c:dLbl>
              <c:idx val="4"/>
              <c:layout>
                <c:manualLayout>
                  <c:x val="1.3373430223425792E-2"/>
                  <c:y val="7.79076340586411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02-4D0C-AA9E-955BC10B40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02-4D0C-AA9E-955BC10B40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02-4D0C-AA9E-955BC10B4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'Dati TARICI'!$G$5:$G$11</c:f>
              <c:strCache>
                <c:ptCount val="7"/>
                <c:pt idx="0">
                  <c:v>FVG</c:v>
                </c:pt>
                <c:pt idx="1">
                  <c:v>TRENTINO</c:v>
                </c:pt>
                <c:pt idx="2">
                  <c:v>VENETO</c:v>
                </c:pt>
                <c:pt idx="3">
                  <c:v>EMILIA</c:v>
                </c:pt>
                <c:pt idx="4">
                  <c:v>SLOVENIA</c:v>
                </c:pt>
                <c:pt idx="5">
                  <c:v>AUSTRIA</c:v>
                </c:pt>
                <c:pt idx="6">
                  <c:v>LOMBARDIA</c:v>
                </c:pt>
              </c:strCache>
            </c:strRef>
          </c:cat>
          <c:val>
            <c:numRef>
              <c:f>'Dati TARICI'!$L$5:$L$11</c:f>
              <c:numCache>
                <c:formatCode>#,##0.00</c:formatCode>
                <c:ptCount val="7"/>
                <c:pt idx="0">
                  <c:v>1115885</c:v>
                </c:pt>
                <c:pt idx="1">
                  <c:v>31026</c:v>
                </c:pt>
                <c:pt idx="2">
                  <c:v>103801.1</c:v>
                </c:pt>
                <c:pt idx="3">
                  <c:v>2268.5</c:v>
                </c:pt>
                <c:pt idx="4">
                  <c:v>11386.7</c:v>
                </c:pt>
                <c:pt idx="5" formatCode="General">
                  <c:v>562</c:v>
                </c:pt>
                <c:pt idx="6">
                  <c:v>310.10000000000002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02-4D0C-AA9E-955BC10B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Dottori Forestali FVG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839346364991966"/>
          <c:y val="0.28553780292026604"/>
          <c:w val="0.33513396223439579"/>
          <c:h val="0.584846724256555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14-4A90-869B-95182AF18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14-4A90-869B-95182AF18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14-4A90-869B-95182AF18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14-4A90-869B-95182AF184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4-4A90-869B-95182AF18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FVG'!$B$4:$E$4</c:f>
              <c:strCache>
                <c:ptCount val="4"/>
                <c:pt idx="0">
                  <c:v>Dot. For. Junior</c:v>
                </c:pt>
                <c:pt idx="1">
                  <c:v>Dot. For. Senior</c:v>
                </c:pt>
                <c:pt idx="2">
                  <c:v>Dot. Agr. Junior</c:v>
                </c:pt>
                <c:pt idx="3">
                  <c:v>Dot. Agr. Senior</c:v>
                </c:pt>
              </c:strCache>
            </c:strRef>
          </c:cat>
          <c:val>
            <c:numRef>
              <c:f>'Dot. Forestali FVG'!$B$5:$E$5</c:f>
              <c:numCache>
                <c:formatCode>General</c:formatCode>
                <c:ptCount val="4"/>
                <c:pt idx="0">
                  <c:v>1</c:v>
                </c:pt>
                <c:pt idx="1">
                  <c:v>84</c:v>
                </c:pt>
                <c:pt idx="2">
                  <c:v>9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14-4A90-869B-95182AF1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646697287839018"/>
          <c:y val="0.3532163167104112"/>
          <c:w val="0.32131080489938757"/>
          <c:h val="0.40509477981918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Distribuzione Dottori Forestali e Agronomi FVG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B4-4135-9095-028A9C48DF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B4-4135-9095-028A9C48DF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B4-4135-9095-028A9C48DF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B4-4135-9095-028A9C48DF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B4-4135-9095-028A9C48D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FVG'!$B$10:$B$14</c:f>
              <c:strCache>
                <c:ptCount val="5"/>
                <c:pt idx="0">
                  <c:v>PN</c:v>
                </c:pt>
                <c:pt idx="1">
                  <c:v>GO</c:v>
                </c:pt>
                <c:pt idx="2">
                  <c:v>TS</c:v>
                </c:pt>
                <c:pt idx="3">
                  <c:v>UD</c:v>
                </c:pt>
                <c:pt idx="4">
                  <c:v>Fuori Regione</c:v>
                </c:pt>
              </c:strCache>
            </c:strRef>
          </c:cat>
          <c:val>
            <c:numRef>
              <c:f>'Dot. Forestali FVG'!$C$10:$C$14</c:f>
              <c:numCache>
                <c:formatCode>General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12</c:v>
                </c:pt>
                <c:pt idx="3">
                  <c:v>159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0E-49BC-8455-5342D75E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86423178796015"/>
          <c:y val="0.32429370718904038"/>
          <c:w val="0.2070710821459216"/>
          <c:h val="0.54878432878816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DICHIARAZIONI DI TAGLIO  UTILIZZATE (m3)</a:t>
            </a:r>
          </a:p>
        </c:rich>
      </c:tx>
      <c:layout>
        <c:manualLayout>
          <c:xMode val="edge"/>
          <c:yMode val="edge"/>
          <c:x val="0.11981586725821779"/>
          <c:y val="3.4188018849173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C-4242-AD1F-0FF15D046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C-4242-AD1F-0FF15D046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AC-4242-AD1F-0FF15D046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[1]Utilizzazioni!$J$16:$J$18</c:f>
              <c:strCache>
                <c:ptCount val="3"/>
                <c:pt idx="0">
                  <c:v>Privato</c:v>
                </c:pt>
                <c:pt idx="1">
                  <c:v>Pubblico</c:v>
                </c:pt>
                <c:pt idx="2">
                  <c:v>Consorzi</c:v>
                </c:pt>
              </c:strCache>
            </c:strRef>
          </c:cat>
          <c:val>
            <c:numRef>
              <c:f>[1]Utilizzazioni!$M$16:$M$18</c:f>
              <c:numCache>
                <c:formatCode>General</c:formatCode>
                <c:ptCount val="3"/>
                <c:pt idx="0">
                  <c:v>270783.33299999987</c:v>
                </c:pt>
                <c:pt idx="1">
                  <c:v>190988.61000000002</c:v>
                </c:pt>
                <c:pt idx="2">
                  <c:v>15148.685000000003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AC-4242-AD1F-0FF15D046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Dottori</a:t>
            </a:r>
            <a:r>
              <a:rPr lang="it-IT" b="1" baseline="0">
                <a:solidFill>
                  <a:schemeClr val="tx1"/>
                </a:solidFill>
              </a:rPr>
              <a:t> Agronomi Forestali 2024</a:t>
            </a:r>
            <a:endParaRPr lang="it-IT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0381889763779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B-4E85-96A3-FC2C14CFA4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B-4E85-96A3-FC2C14CFA4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FVG'!$B$38:$B$39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'Dot. Forestali FVG'!$C$38:$C$39</c:f>
              <c:numCache>
                <c:formatCode>General</c:formatCode>
                <c:ptCount val="2"/>
                <c:pt idx="0">
                  <c:v>231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B-4E85-96A3-FC2C14CFA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94073468089214"/>
          <c:y val="0.48169615198756921"/>
          <c:w val="0.13681549854579622"/>
          <c:h val="0.16129145147179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chemeClr val="tx1"/>
                </a:solidFill>
              </a:rPr>
              <a:t>Iscrizioni</a:t>
            </a:r>
            <a:r>
              <a:rPr lang="it-IT" sz="1600" b="1" baseline="0">
                <a:solidFill>
                  <a:schemeClr val="tx1"/>
                </a:solidFill>
              </a:rPr>
              <a:t> Dottori Agronomi e Forestali</a:t>
            </a:r>
            <a:endParaRPr lang="it-IT" sz="16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'Dot. Forestali FVG'!$O$3:$O$51</c:f>
              <c:numCache>
                <c:formatCode>General</c:formatCode>
                <c:ptCount val="49"/>
                <c:pt idx="0">
                  <c:v>1971</c:v>
                </c:pt>
                <c:pt idx="1">
                  <c:v>1972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'Dot. Forestali FVG'!$P$3:$P$51</c:f>
              <c:numCache>
                <c:formatCode>General</c:formatCode>
                <c:ptCount val="4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17</c:v>
                </c:pt>
                <c:pt idx="24">
                  <c:v>5</c:v>
                </c:pt>
                <c:pt idx="25">
                  <c:v>8</c:v>
                </c:pt>
                <c:pt idx="26">
                  <c:v>4</c:v>
                </c:pt>
                <c:pt idx="27">
                  <c:v>5</c:v>
                </c:pt>
                <c:pt idx="28">
                  <c:v>9</c:v>
                </c:pt>
                <c:pt idx="29">
                  <c:v>6</c:v>
                </c:pt>
                <c:pt idx="30">
                  <c:v>6</c:v>
                </c:pt>
                <c:pt idx="31">
                  <c:v>8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  <c:pt idx="36">
                  <c:v>8</c:v>
                </c:pt>
                <c:pt idx="37">
                  <c:v>3</c:v>
                </c:pt>
                <c:pt idx="38">
                  <c:v>7</c:v>
                </c:pt>
                <c:pt idx="39">
                  <c:v>4</c:v>
                </c:pt>
                <c:pt idx="40">
                  <c:v>7</c:v>
                </c:pt>
                <c:pt idx="41">
                  <c:v>3</c:v>
                </c:pt>
                <c:pt idx="42">
                  <c:v>8</c:v>
                </c:pt>
                <c:pt idx="43">
                  <c:v>8</c:v>
                </c:pt>
                <c:pt idx="44">
                  <c:v>2</c:v>
                </c:pt>
                <c:pt idx="45">
                  <c:v>6</c:v>
                </c:pt>
                <c:pt idx="46">
                  <c:v>15</c:v>
                </c:pt>
                <c:pt idx="47">
                  <c:v>9</c:v>
                </c:pt>
                <c:pt idx="4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2-412B-B334-4243BC2D3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207312"/>
        <c:axId val="967522784"/>
      </c:barChart>
      <c:catAx>
        <c:axId val="97020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7522784"/>
        <c:crosses val="autoZero"/>
        <c:auto val="1"/>
        <c:lblAlgn val="ctr"/>
        <c:lblOffset val="100"/>
        <c:noMultiLvlLbl val="0"/>
      </c:catAx>
      <c:valAx>
        <c:axId val="967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020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Superficie proprietà forestali Regionali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'Proprietà Regionali FVG'!$B$4:$B$23</c:f>
              <c:strCache>
                <c:ptCount val="20"/>
                <c:pt idx="0">
                  <c:v>Cansiglio</c:v>
                </c:pt>
                <c:pt idx="1">
                  <c:v>Prescudin</c:v>
                </c:pt>
                <c:pt idx="2">
                  <c:v>Caltea</c:v>
                </c:pt>
                <c:pt idx="3">
                  <c:v>Vivaio Pascolon</c:v>
                </c:pt>
                <c:pt idx="4">
                  <c:v>Conte Ceconi</c:v>
                </c:pt>
                <c:pt idx="5">
                  <c:v>Monte Rest</c:v>
                </c:pt>
                <c:pt idx="6">
                  <c:v>Collina Grande</c:v>
                </c:pt>
                <c:pt idx="7">
                  <c:v>Pramosio</c:v>
                </c:pt>
                <c:pt idx="8">
                  <c:v>Pecol di Chiaula,Lodin, Ramaz</c:v>
                </c:pt>
                <c:pt idx="9">
                  <c:v>Forchiutta</c:v>
                </c:pt>
                <c:pt idx="10">
                  <c:v>Corce</c:v>
                </c:pt>
                <c:pt idx="11">
                  <c:v>Tersadia</c:v>
                </c:pt>
                <c:pt idx="12">
                  <c:v>Riumal</c:v>
                </c:pt>
                <c:pt idx="13">
                  <c:v>Val Alba</c:v>
                </c:pt>
                <c:pt idx="14">
                  <c:v>Fusine</c:v>
                </c:pt>
                <c:pt idx="15">
                  <c:v>Lotti</c:v>
                </c:pt>
                <c:pt idx="16">
                  <c:v>P.ris.Codr.,Bosco Romagno, P. Rizzani</c:v>
                </c:pt>
                <c:pt idx="17">
                  <c:v>B. Pless,B. Piuma, B.Salzer, B. Ven.-Bazz.</c:v>
                </c:pt>
                <c:pt idx="18">
                  <c:v>Parco Rizzani</c:v>
                </c:pt>
                <c:pt idx="19">
                  <c:v>Vivaio Pascul</c:v>
                </c:pt>
              </c:strCache>
            </c:strRef>
          </c:cat>
          <c:val>
            <c:numRef>
              <c:f>'Proprietà Regionali FVG'!$D$4:$D$23</c:f>
              <c:numCache>
                <c:formatCode>General</c:formatCode>
                <c:ptCount val="20"/>
                <c:pt idx="0">
                  <c:v>1547</c:v>
                </c:pt>
                <c:pt idx="1">
                  <c:v>1647</c:v>
                </c:pt>
                <c:pt idx="2">
                  <c:v>257</c:v>
                </c:pt>
                <c:pt idx="3">
                  <c:v>5</c:v>
                </c:pt>
                <c:pt idx="4">
                  <c:v>1146</c:v>
                </c:pt>
                <c:pt idx="5">
                  <c:v>495</c:v>
                </c:pt>
                <c:pt idx="6">
                  <c:v>750</c:v>
                </c:pt>
                <c:pt idx="7">
                  <c:v>494</c:v>
                </c:pt>
                <c:pt idx="8">
                  <c:v>1054</c:v>
                </c:pt>
                <c:pt idx="9">
                  <c:v>815</c:v>
                </c:pt>
                <c:pt idx="10">
                  <c:v>114</c:v>
                </c:pt>
                <c:pt idx="11">
                  <c:v>144</c:v>
                </c:pt>
                <c:pt idx="12">
                  <c:v>324</c:v>
                </c:pt>
                <c:pt idx="13">
                  <c:v>1977</c:v>
                </c:pt>
                <c:pt idx="14">
                  <c:v>2923</c:v>
                </c:pt>
                <c:pt idx="15">
                  <c:v>1262</c:v>
                </c:pt>
                <c:pt idx="16">
                  <c:v>132</c:v>
                </c:pt>
                <c:pt idx="17">
                  <c:v>108</c:v>
                </c:pt>
                <c:pt idx="18">
                  <c:v>37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7-4972-BA55-88DC1EFD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1872047"/>
        <c:axId val="1931862927"/>
      </c:barChart>
      <c:catAx>
        <c:axId val="193187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1862927"/>
        <c:crosses val="autoZero"/>
        <c:auto val="1"/>
        <c:lblAlgn val="ctr"/>
        <c:lblOffset val="100"/>
        <c:noMultiLvlLbl val="0"/>
      </c:catAx>
      <c:valAx>
        <c:axId val="193186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18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Superficie</a:t>
            </a:r>
            <a:r>
              <a:rPr lang="it-IT" b="1" baseline="0"/>
              <a:t> proprietà forestali Regionali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('[3]Proprieta forestali Regionali'!$F$3,'[3]Proprieta forestali Regionali'!$F$8,'[3]Proprieta forestali Regionali'!$F$16,'[3]Proprieta forestali Regionali'!$F$19)</c:f>
              <c:numCache>
                <c:formatCode>General</c:formatCode>
                <c:ptCount val="4"/>
                <c:pt idx="0">
                  <c:v>4602</c:v>
                </c:pt>
                <c:pt idx="1">
                  <c:v>4190</c:v>
                </c:pt>
                <c:pt idx="2">
                  <c:v>6162</c:v>
                </c:pt>
                <c:pt idx="3">
                  <c:v>280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('[3]Proprieta forestali Regionali'!$E$3,'[3]Proprieta forestali Regionali'!$E$8,'[3]Proprieta forestali Regionali'!$E$16,'[3]Proprieta forestali Regionali'!$E$19)</c15:sqref>
                        </c15:formulaRef>
                      </c:ext>
                    </c:extLst>
                    <c:strCache>
                      <c:ptCount val="4"/>
                      <c:pt idx="0">
                        <c:v>Pordenonese</c:v>
                      </c:pt>
                      <c:pt idx="1">
                        <c:v>Carnia</c:v>
                      </c:pt>
                      <c:pt idx="2">
                        <c:v>Canal del F.- Val Canale</c:v>
                      </c:pt>
                      <c:pt idx="3">
                        <c:v>Bassa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0D0-48BF-9E58-19D2946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368079"/>
        <c:axId val="135356079"/>
      </c:barChart>
      <c:catAx>
        <c:axId val="13536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356079"/>
        <c:crosses val="autoZero"/>
        <c:auto val="1"/>
        <c:lblAlgn val="ctr"/>
        <c:lblOffset val="100"/>
        <c:noMultiLvlLbl val="0"/>
      </c:catAx>
      <c:valAx>
        <c:axId val="13535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36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Superfici Schede Forestali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'Riepilogo sup For'!$B$4</c:f>
              <c:strCache>
                <c:ptCount val="1"/>
                <c:pt idx="0">
                  <c:v>Privata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'Riepilogo sup For'!$E$3:$F$3</c:f>
              <c:strCache>
                <c:ptCount val="2"/>
                <c:pt idx="0">
                  <c:v>Sup. non boscata (ha)</c:v>
                </c:pt>
                <c:pt idx="1">
                  <c:v>Sup. boscata (ha)</c:v>
                </c:pt>
              </c:strCache>
            </c:strRef>
          </c:cat>
          <c:val>
            <c:numRef>
              <c:f>'Riepilogo sup For'!$E$4:$F$4</c:f>
              <c:numCache>
                <c:formatCode>0.00</c:formatCode>
                <c:ptCount val="2"/>
                <c:pt idx="0">
                  <c:v>983.86</c:v>
                </c:pt>
                <c:pt idx="1">
                  <c:v>3376.09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0-4412-989B-47EE39FA29DE}"/>
            </c:ext>
          </c:extLst>
        </c:ser>
        <c:ser>
          <c:idx val="1"/>
          <c:order val="1"/>
          <c:tx>
            <c:strRef>
              <c:f>'Riepilogo sup For'!$B$5</c:f>
              <c:strCache>
                <c:ptCount val="1"/>
                <c:pt idx="0">
                  <c:v>Pubblica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'Riepilogo sup For'!$E$3:$F$3</c:f>
              <c:strCache>
                <c:ptCount val="2"/>
                <c:pt idx="0">
                  <c:v>Sup. non boscata (ha)</c:v>
                </c:pt>
                <c:pt idx="1">
                  <c:v>Sup. boscata (ha)</c:v>
                </c:pt>
              </c:strCache>
            </c:strRef>
          </c:cat>
          <c:val>
            <c:numRef>
              <c:f>'Riepilogo sup For'!$E$5:$F$5</c:f>
              <c:numCache>
                <c:formatCode>0.00</c:formatCode>
                <c:ptCount val="2"/>
                <c:pt idx="0">
                  <c:v>248.09</c:v>
                </c:pt>
                <c:pt idx="1">
                  <c:v>910.07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0-4412-989B-47EE39FA2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294639"/>
        <c:axId val="505293199"/>
      </c:barChart>
      <c:catAx>
        <c:axId val="505294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5293199"/>
        <c:crosses val="autoZero"/>
        <c:auto val="1"/>
        <c:lblAlgn val="ctr"/>
        <c:lblOffset val="100"/>
        <c:noMultiLvlLbl val="0"/>
      </c:catAx>
      <c:valAx>
        <c:axId val="50529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529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Ripresa</a:t>
            </a:r>
            <a:r>
              <a:rPr lang="it-IT" b="1" baseline="0"/>
              <a:t> /Massa (tot) schede forestali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60465003158435E-2"/>
          <c:y val="0.18727052906921873"/>
          <c:w val="0.88478602724952782"/>
          <c:h val="0.725232032320703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'Riepilogo sup For'!$B$4:$B$5</c:f>
              <c:strCache>
                <c:ptCount val="2"/>
                <c:pt idx="0">
                  <c:v>Privata</c:v>
                </c:pt>
                <c:pt idx="1">
                  <c:v>Pubblica</c:v>
                </c:pt>
              </c:strCache>
            </c:strRef>
          </c:cat>
          <c:val>
            <c:numRef>
              <c:f>'Riepilogo sup For'!$J$4:$J$5</c:f>
              <c:numCache>
                <c:formatCode>0%</c:formatCode>
                <c:ptCount val="2"/>
                <c:pt idx="0">
                  <c:v>0.26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3-4EF5-86F3-3FA22E90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704112"/>
        <c:axId val="368706032"/>
      </c:barChart>
      <c:catAx>
        <c:axId val="3687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8706032"/>
        <c:crosses val="autoZero"/>
        <c:auto val="1"/>
        <c:lblAlgn val="ctr"/>
        <c:lblOffset val="100"/>
        <c:noMultiLvlLbl val="0"/>
      </c:catAx>
      <c:valAx>
        <c:axId val="36870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870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Superfici pianificate con PGF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441894533042717E-2"/>
          <c:y val="0.14440785177908558"/>
          <c:w val="0.93888888888888888"/>
          <c:h val="0.7922448235637211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26-4B93-9436-50ABEE2739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26-4B93-9436-50ABEE2739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26-4B93-9436-50ABEE273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'Riepilogo sup For'!$B$28:$B$30</c:f>
              <c:strCache>
                <c:ptCount val="3"/>
                <c:pt idx="0">
                  <c:v>Bosco</c:v>
                </c:pt>
                <c:pt idx="1">
                  <c:v>Pascoli e praterie</c:v>
                </c:pt>
                <c:pt idx="2">
                  <c:v>Rocciosità</c:v>
                </c:pt>
              </c:strCache>
            </c:strRef>
          </c:cat>
          <c:val>
            <c:numRef>
              <c:f>'Riepilogo sup For'!$C$28:$C$30</c:f>
              <c:numCache>
                <c:formatCode>#,##0</c:formatCode>
                <c:ptCount val="3"/>
                <c:pt idx="0">
                  <c:v>132404</c:v>
                </c:pt>
                <c:pt idx="1">
                  <c:v>21659</c:v>
                </c:pt>
                <c:pt idx="2">
                  <c:v>34558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26-4B93-9436-50ABEE273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5453931173734"/>
          <c:y val="0.35473669406622527"/>
          <c:w val="0.20198676064025731"/>
          <c:h val="0.29754313355288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Bosco pianificato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layout>
        <c:manualLayout>
          <c:xMode val="edge"/>
          <c:yMode val="edge"/>
          <c:x val="0.40167813895510701"/>
          <c:y val="2.0158378187047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816160330721647E-2"/>
          <c:y val="0.17171287485456604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78-43EE-89D3-820B6B13D6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78-43EE-89D3-820B6B13D6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'Riepilogo sup For'!$B$34:$B$35</c:f>
              <c:strCache>
                <c:ptCount val="2"/>
                <c:pt idx="0">
                  <c:v>Destinato alla produzione</c:v>
                </c:pt>
                <c:pt idx="1">
                  <c:v>Funzioni protettive, paesaggistiche</c:v>
                </c:pt>
              </c:strCache>
            </c:strRef>
          </c:cat>
          <c:val>
            <c:numRef>
              <c:f>'Riepilogo sup For'!$C$34:$C$35</c:f>
              <c:numCache>
                <c:formatCode>#,##0</c:formatCode>
                <c:ptCount val="2"/>
                <c:pt idx="0">
                  <c:v>67850</c:v>
                </c:pt>
                <c:pt idx="1">
                  <c:v>64550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78-43EE-89D3-820B6B13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343168599052429"/>
          <c:y val="0.31242576187823173"/>
          <c:w val="0.17921199323566031"/>
          <c:h val="0.42584653283831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TAGLIO PIANIFICATI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CD-4308-A413-DF2CAFEF87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CD-4308-A413-DF2CAFEF87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CD-4308-A413-DF2CAFEF87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[1]Utilizzazioni!$F$77:$F$79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</c:v>
                </c:pt>
              </c:strCache>
            </c:strRef>
          </c:cat>
          <c:val>
            <c:numRef>
              <c:f>[1]Utilizzazioni!$I$77:$I$79</c:f>
              <c:numCache>
                <c:formatCode>General</c:formatCode>
                <c:ptCount val="3"/>
                <c:pt idx="0">
                  <c:v>443570.47700000001</c:v>
                </c:pt>
                <c:pt idx="1">
                  <c:v>375412.74099999998</c:v>
                </c:pt>
                <c:pt idx="2">
                  <c:v>50781.643000000004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CD-4308-A413-DF2CAFEF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PROGETTI DI TAGLIO UTILIZZATI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FB-4029-B778-ECAFA5B3BE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B-4029-B778-ECAFA5B3BE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FB-4029-B778-ECAFA5B3B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[1]Utilizzazioni!$F$124:$F$126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</c:v>
                </c:pt>
              </c:strCache>
            </c:strRef>
          </c:cat>
          <c:val>
            <c:numRef>
              <c:f>[1]Utilizzazioni!$I$124:$I$126</c:f>
              <c:numCache>
                <c:formatCode>General</c:formatCode>
                <c:ptCount val="3"/>
                <c:pt idx="0">
                  <c:v>259012.73900000018</c:v>
                </c:pt>
                <c:pt idx="1">
                  <c:v>131007.06799999991</c:v>
                </c:pt>
                <c:pt idx="2">
                  <c:v>30537.660000000003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FB-4029-B778-ECAFA5B3BE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ASSEGNATO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E5-44D4-8102-BDBF61C527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E5-44D4-8102-BDBF61C527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E5-44D4-8102-BDBF61C527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[1]Utilizzazioni!$K$150:$K$152</c:f>
              <c:numCache>
                <c:formatCode>General</c:formatCode>
                <c:ptCount val="3"/>
                <c:pt idx="0">
                  <c:v>613482.14099999995</c:v>
                </c:pt>
                <c:pt idx="1">
                  <c:v>771806.55700000003</c:v>
                </c:pt>
                <c:pt idx="2">
                  <c:v>69882.905999999988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5-44D4-8102-BDBF61C52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UTILIZZATO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26-4DAD-9E90-DFD1FCE4D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26-4DAD-9E90-DFD1FCE4D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26-4DAD-9E90-DFD1FCE4D1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[1]Utilizzazioni!$N$150:$N$152</c:f>
              <c:numCache>
                <c:formatCode>General</c:formatCode>
                <c:ptCount val="3"/>
                <c:pt idx="0">
                  <c:v>321995.67799999996</c:v>
                </c:pt>
                <c:pt idx="1">
                  <c:v>529796.07199999993</c:v>
                </c:pt>
                <c:pt idx="2">
                  <c:v>45686.345000000001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26-4DAD-9E90-DFD1FCE4D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ASSEGNATO/UTILIZZATO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[1]Utilizzazioni!$O$148</c:f>
              <c:strCache>
                <c:ptCount val="1"/>
                <c:pt idx="0">
                  <c:v>DA UTILIZZARE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[1]Utilizzazioni!$Q$150:$Q$152</c:f>
              <c:numCache>
                <c:formatCode>General</c:formatCode>
                <c:ptCount val="3"/>
                <c:pt idx="0">
                  <c:v>291486.46299999999</c:v>
                </c:pt>
                <c:pt idx="1">
                  <c:v>242010.48500000004</c:v>
                </c:pt>
                <c:pt idx="2">
                  <c:v>24196.560999999994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4-4D4F-BD60-EC445027A028}"/>
            </c:ext>
          </c:extLst>
        </c:ser>
        <c:ser>
          <c:idx val="1"/>
          <c:order val="1"/>
          <c:tx>
            <c:strRef>
              <c:f>[1]Utilizzazioni!$L$148</c:f>
              <c:strCache>
                <c:ptCount val="1"/>
                <c:pt idx="0">
                  <c:v>UTILIZZATO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[1]Utilizzazioni!$H$150:$H$152</c:f>
              <c:strCache>
                <c:ptCount val="3"/>
                <c:pt idx="0">
                  <c:v>Pubblico</c:v>
                </c:pt>
                <c:pt idx="1">
                  <c:v>Privato</c:v>
                </c:pt>
                <c:pt idx="2">
                  <c:v>Consorzio</c:v>
                </c:pt>
              </c:strCache>
            </c:strRef>
          </c:cat>
          <c:val>
            <c:numRef>
              <c:f>[1]Utilizzazioni!$N$150:$N$152</c:f>
              <c:numCache>
                <c:formatCode>General</c:formatCode>
                <c:ptCount val="3"/>
                <c:pt idx="0">
                  <c:v>321995.67799999996</c:v>
                </c:pt>
                <c:pt idx="1">
                  <c:v>529796.07199999993</c:v>
                </c:pt>
                <c:pt idx="2">
                  <c:v>45686.345000000001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4-4D4F-BD60-EC445027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308719"/>
        <c:axId val="1159307279"/>
      </c:barChart>
      <c:catAx>
        <c:axId val="115930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9307279"/>
        <c:crosses val="autoZero"/>
        <c:auto val="1"/>
        <c:lblAlgn val="ctr"/>
        <c:lblOffset val="100"/>
        <c:noMultiLvlLbl val="0"/>
      </c:catAx>
      <c:valAx>
        <c:axId val="115930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930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571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FORZOSI</a:t>
            </a:r>
            <a:r>
              <a:rPr lang="it-IT" baseline="0"/>
              <a:t> 2018-2023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'Tagli Forzosi'!$A$21:$A$26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'Tagli Forzosi'!$B$21:$B$26</c:f>
              <c:numCache>
                <c:formatCode>General</c:formatCode>
                <c:ptCount val="6"/>
                <c:pt idx="0">
                  <c:v>93864.262000000002</c:v>
                </c:pt>
                <c:pt idx="1">
                  <c:v>271893.40999999997</c:v>
                </c:pt>
                <c:pt idx="2">
                  <c:v>26667.062000000002</c:v>
                </c:pt>
                <c:pt idx="3">
                  <c:v>71027.28</c:v>
                </c:pt>
                <c:pt idx="4">
                  <c:v>56536.97</c:v>
                </c:pt>
                <c:pt idx="5">
                  <c:v>92640.5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1-42CA-B04C-6EB9E67D7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083327"/>
        <c:axId val="333109967"/>
      </c:barChart>
      <c:catAx>
        <c:axId val="2470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3109967"/>
        <c:crosses val="autoZero"/>
        <c:auto val="1"/>
        <c:lblAlgn val="ctr"/>
        <c:lblOffset val="100"/>
        <c:noMultiLvlLbl val="0"/>
      </c:catAx>
      <c:valAx>
        <c:axId val="333109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708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08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it-IT" sz="14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rPr>
              <a:t>Divisione per età Dottori Agronomi e Forestali</a:t>
            </a:r>
            <a:endParaRPr lang="it-IT" b="1">
              <a:solidFill>
                <a:schemeClr val="tx1"/>
              </a:solidFill>
            </a:endParaRPr>
          </a:p>
        </cx:rich>
      </cx:tx>
    </cx:title>
    <cx:plotArea>
      <cx:plotAreaRegion>
        <cx:plotSurface>
          <cx:spPr>
            <a:ln>
              <a:noFill/>
            </a:ln>
          </cx:spPr>
        </cx:plotSurface>
        <cx:series layoutId="funnel" uniqueId="{D9B03892-5854-47AB-B832-601117EC80FB}">
          <cx:dataLabels/>
          <cx:dataId val="0"/>
        </cx:series>
      </cx:plotAreaRegion>
      <cx:axis id="0">
        <cx:catScaling/>
        <cx:tickLabels/>
      </cx:axis>
    </cx:plotArea>
  </cx:chart>
  <cx:spPr>
    <a:ln w="38100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51</xdr:col>
      <xdr:colOff>419100</xdr:colOff>
      <xdr:row>56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A532D9-A1C3-4B5D-9338-2D5DD4CAB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134711</xdr:colOff>
      <xdr:row>12</xdr:row>
      <xdr:rowOff>133351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62D2C4D-49C4-4EF0-A6BE-13B3B824D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13</xdr:col>
      <xdr:colOff>134711</xdr:colOff>
      <xdr:row>26</xdr:row>
      <xdr:rowOff>133351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5BAEE8A-0B23-4CE0-9794-014A7F946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31</xdr:row>
      <xdr:rowOff>0</xdr:rowOff>
    </xdr:from>
    <xdr:to>
      <xdr:col>13</xdr:col>
      <xdr:colOff>142875</xdr:colOff>
      <xdr:row>44</xdr:row>
      <xdr:rowOff>114300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520EDA8-E9B1-44D9-922A-88BEE8490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13</xdr:col>
      <xdr:colOff>171450</xdr:colOff>
      <xdr:row>63</xdr:row>
      <xdr:rowOff>76200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995CFAA-1686-45AC-B11F-14780186E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6</xdr:col>
      <xdr:colOff>190500</xdr:colOff>
      <xdr:row>94</xdr:row>
      <xdr:rowOff>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551D47F-C008-470E-9F10-6BDC5B8D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605117</xdr:colOff>
      <xdr:row>79</xdr:row>
      <xdr:rowOff>179294</xdr:rowOff>
    </xdr:from>
    <xdr:to>
      <xdr:col>14</xdr:col>
      <xdr:colOff>281747</xdr:colOff>
      <xdr:row>94</xdr:row>
      <xdr:rowOff>11206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B998B3-0A6C-44F1-A947-28C4349C8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324970</xdr:colOff>
      <xdr:row>95</xdr:row>
      <xdr:rowOff>78441</xdr:rowOff>
    </xdr:from>
    <xdr:to>
      <xdr:col>11</xdr:col>
      <xdr:colOff>244129</xdr:colOff>
      <xdr:row>109</xdr:row>
      <xdr:rowOff>154641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363D0296-E408-478D-B4FE-406967FF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168088</xdr:colOff>
      <xdr:row>17</xdr:row>
      <xdr:rowOff>33619</xdr:rowOff>
    </xdr:from>
    <xdr:to>
      <xdr:col>8</xdr:col>
      <xdr:colOff>290226</xdr:colOff>
      <xdr:row>32</xdr:row>
      <xdr:rowOff>36751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FDC1AF-7F51-4BCE-A527-DABC00DFC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363683</xdr:colOff>
      <xdr:row>16</xdr:row>
      <xdr:rowOff>173182</xdr:rowOff>
    </xdr:from>
    <xdr:to>
      <xdr:col>30</xdr:col>
      <xdr:colOff>231985</xdr:colOff>
      <xdr:row>42</xdr:row>
      <xdr:rowOff>112904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59FDE1C-440C-4DFA-800C-47EADC070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121228</xdr:colOff>
      <xdr:row>45</xdr:row>
      <xdr:rowOff>34637</xdr:rowOff>
    </xdr:from>
    <xdr:to>
      <xdr:col>13</xdr:col>
      <xdr:colOff>658092</xdr:colOff>
      <xdr:row>59</xdr:row>
      <xdr:rowOff>110837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DA33175-EC98-43BF-BC6F-698698B9E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969819</xdr:colOff>
      <xdr:row>45</xdr:row>
      <xdr:rowOff>34636</xdr:rowOff>
    </xdr:from>
    <xdr:to>
      <xdr:col>20</xdr:col>
      <xdr:colOff>277092</xdr:colOff>
      <xdr:row>59</xdr:row>
      <xdr:rowOff>110836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F776DE3-BB81-4FEC-98D9-0C4D52F06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133350</xdr:rowOff>
    </xdr:from>
    <xdr:to>
      <xdr:col>12</xdr:col>
      <xdr:colOff>504825</xdr:colOff>
      <xdr:row>14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44F0CC-F6DE-4FD7-95EA-4CEEA8ED7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66675</xdr:colOff>
      <xdr:row>0</xdr:row>
      <xdr:rowOff>133350</xdr:rowOff>
    </xdr:from>
    <xdr:to>
      <xdr:col>21</xdr:col>
      <xdr:colOff>100854</xdr:colOff>
      <xdr:row>14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0D50873-BC16-4404-86FF-E595D13D5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15</xdr:row>
      <xdr:rowOff>47625</xdr:rowOff>
    </xdr:from>
    <xdr:to>
      <xdr:col>19</xdr:col>
      <xdr:colOff>40502</xdr:colOff>
      <xdr:row>44</xdr:row>
      <xdr:rowOff>128950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CBE9A9C-3E7F-4F6F-8ADE-FA8A75595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47625</xdr:rowOff>
    </xdr:from>
    <xdr:to>
      <xdr:col>19</xdr:col>
      <xdr:colOff>228600</xdr:colOff>
      <xdr:row>19</xdr:row>
      <xdr:rowOff>51858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9C8D7EF-3741-4C33-8F96-6354365D0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258535</xdr:colOff>
      <xdr:row>20</xdr:row>
      <xdr:rowOff>68036</xdr:rowOff>
    </xdr:from>
    <xdr:to>
      <xdr:col>24</xdr:col>
      <xdr:colOff>367393</xdr:colOff>
      <xdr:row>43</xdr:row>
      <xdr:rowOff>27215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154CE85A-A659-4A44-8763-9FDB1ADB1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272142</xdr:colOff>
      <xdr:row>47</xdr:row>
      <xdr:rowOff>27214</xdr:rowOff>
    </xdr:from>
    <xdr:to>
      <xdr:col>18</xdr:col>
      <xdr:colOff>204106</xdr:colOff>
      <xdr:row>70</xdr:row>
      <xdr:rowOff>58280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3CE6D74-97D2-49DC-AC58-D6FBC6657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259896</xdr:colOff>
      <xdr:row>15</xdr:row>
      <xdr:rowOff>103414</xdr:rowOff>
    </xdr:from>
    <xdr:to>
      <xdr:col>5</xdr:col>
      <xdr:colOff>134031</xdr:colOff>
      <xdr:row>29</xdr:row>
      <xdr:rowOff>187778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80CCCA-466A-4628-92F3-03F301C18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32</xdr:row>
      <xdr:rowOff>54428</xdr:rowOff>
    </xdr:from>
    <xdr:to>
      <xdr:col>8</xdr:col>
      <xdr:colOff>449036</xdr:colOff>
      <xdr:row>56</xdr:row>
      <xdr:rowOff>108856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13733EB-2135-4FFB-A15B-521F84158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176893</xdr:colOff>
      <xdr:row>1</xdr:row>
      <xdr:rowOff>27212</xdr:rowOff>
    </xdr:from>
    <xdr:to>
      <xdr:col>22</xdr:col>
      <xdr:colOff>361792</xdr:colOff>
      <xdr:row>20</xdr:row>
      <xdr:rowOff>14887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49B36D2-0B61-4EB4-9347-98A73A0C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408215</xdr:colOff>
      <xdr:row>23</xdr:row>
      <xdr:rowOff>0</xdr:rowOff>
    </xdr:from>
    <xdr:to>
      <xdr:col>18</xdr:col>
      <xdr:colOff>146339</xdr:colOff>
      <xdr:row>40</xdr:row>
      <xdr:rowOff>134750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2F20596-C50F-4AB2-8AC1-177C11F03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408215</xdr:colOff>
      <xdr:row>41</xdr:row>
      <xdr:rowOff>149678</xdr:rowOff>
    </xdr:from>
    <xdr:to>
      <xdr:col>18</xdr:col>
      <xdr:colOff>132332</xdr:colOff>
      <xdr:row>59</xdr:row>
      <xdr:rowOff>116340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8E92B0C-492E-4D18-9C29-CAD596F31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421822</xdr:colOff>
      <xdr:row>60</xdr:row>
      <xdr:rowOff>122464</xdr:rowOff>
    </xdr:from>
    <xdr:to>
      <xdr:col>18</xdr:col>
      <xdr:colOff>142476</xdr:colOff>
      <xdr:row>78</xdr:row>
      <xdr:rowOff>89126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92364BD-35B8-403B-BCD5-35F08A7B5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598715</xdr:colOff>
      <xdr:row>23</xdr:row>
      <xdr:rowOff>13606</xdr:rowOff>
    </xdr:from>
    <xdr:to>
      <xdr:col>28</xdr:col>
      <xdr:colOff>449036</xdr:colOff>
      <xdr:row>40</xdr:row>
      <xdr:rowOff>149678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CCE652D-36B2-4795-BBAB-F26D9CB04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598715</xdr:colOff>
      <xdr:row>42</xdr:row>
      <xdr:rowOff>163286</xdr:rowOff>
    </xdr:from>
    <xdr:to>
      <xdr:col>28</xdr:col>
      <xdr:colOff>219460</xdr:colOff>
      <xdr:row>59</xdr:row>
      <xdr:rowOff>76200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ADFC13B-7B33-4488-9152-661E2E278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578538</xdr:colOff>
      <xdr:row>60</xdr:row>
      <xdr:rowOff>166101</xdr:rowOff>
    </xdr:from>
    <xdr:to>
      <xdr:col>28</xdr:col>
      <xdr:colOff>167265</xdr:colOff>
      <xdr:row>77</xdr:row>
      <xdr:rowOff>187872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5E1323A-98EE-4B12-815F-508ED5CA6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0</xdr:row>
      <xdr:rowOff>28576</xdr:rowOff>
    </xdr:from>
    <xdr:to>
      <xdr:col>11</xdr:col>
      <xdr:colOff>33273</xdr:colOff>
      <xdr:row>7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797024-1B34-401C-AAF4-EA4AF2ED7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390524</xdr:colOff>
      <xdr:row>7</xdr:row>
      <xdr:rowOff>104775</xdr:rowOff>
    </xdr:from>
    <xdr:to>
      <xdr:col>12</xdr:col>
      <xdr:colOff>238125</xdr:colOff>
      <xdr:row>17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73C1819-7960-4BB8-B556-80FECA8F6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18</xdr:row>
      <xdr:rowOff>47626</xdr:rowOff>
    </xdr:from>
    <xdr:to>
      <xdr:col>12</xdr:col>
      <xdr:colOff>257175</xdr:colOff>
      <xdr:row>30</xdr:row>
      <xdr:rowOff>9526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840F267A-347B-40DE-AEFF-45AAE1392D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24275" y="3857626"/>
              <a:ext cx="4143375" cy="2247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5</xdr:col>
      <xdr:colOff>381000</xdr:colOff>
      <xdr:row>31</xdr:row>
      <xdr:rowOff>42182</xdr:rowOff>
    </xdr:from>
    <xdr:to>
      <xdr:col>12</xdr:col>
      <xdr:colOff>259896</xdr:colOff>
      <xdr:row>44</xdr:row>
      <xdr:rowOff>177264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BE4A10A-6B02-4473-8DD8-85F951675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163286</xdr:colOff>
      <xdr:row>1</xdr:row>
      <xdr:rowOff>27214</xdr:rowOff>
    </xdr:from>
    <xdr:to>
      <xdr:col>28</xdr:col>
      <xdr:colOff>598714</xdr:colOff>
      <xdr:row>19</xdr:row>
      <xdr:rowOff>159945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73BDAAF-F7C2-458D-A926-65D68BA05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160262</xdr:colOff>
      <xdr:row>8</xdr:row>
      <xdr:rowOff>200477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3615285-6C6E-40BB-BD93-D6C171B5E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81643</xdr:colOff>
      <xdr:row>9</xdr:row>
      <xdr:rowOff>217714</xdr:rowOff>
    </xdr:from>
    <xdr:to>
      <xdr:col>15</xdr:col>
      <xdr:colOff>58031</xdr:colOff>
      <xdr:row>17</xdr:row>
      <xdr:rowOff>33957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D78B717-8F2D-45B4-93EB-93EEFF417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881590</xdr:colOff>
      <xdr:row>20</xdr:row>
      <xdr:rowOff>1188</xdr:rowOff>
    </xdr:from>
    <xdr:to>
      <xdr:col>5</xdr:col>
      <xdr:colOff>1609728</xdr:colOff>
      <xdr:row>35</xdr:row>
      <xdr:rowOff>43269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6E0BB69-1DF1-4BF8-968E-731DD29E8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2117106</xdr:colOff>
      <xdr:row>20</xdr:row>
      <xdr:rowOff>17703</xdr:rowOff>
    </xdr:from>
    <xdr:to>
      <xdr:col>8</xdr:col>
      <xdr:colOff>614722</xdr:colOff>
      <xdr:row>35</xdr:row>
      <xdr:rowOff>59784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E7DC22B-AEB5-4DB5-89C8-00188042F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478104</xdr:colOff>
      <xdr:row>37</xdr:row>
      <xdr:rowOff>81643</xdr:rowOff>
    </xdr:from>
    <xdr:to>
      <xdr:col>5</xdr:col>
      <xdr:colOff>1662545</xdr:colOff>
      <xdr:row>57</xdr:row>
      <xdr:rowOff>54429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34E68A0-8F94-44B7-ADDB-6B936EECD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2109107</xdr:colOff>
      <xdr:row>37</xdr:row>
      <xdr:rowOff>75704</xdr:rowOff>
    </xdr:from>
    <xdr:to>
      <xdr:col>11</xdr:col>
      <xdr:colOff>405121</xdr:colOff>
      <xdr:row>57</xdr:row>
      <xdr:rowOff>45770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0E83FE2-F87F-4886-84F2-98F2DF8D9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ARGHERITA\02_LEGNO%20SERVIZI\PROGETTI\79.4%20bis\a_Sito%20LegnoFVG\Grafici%20da%20inserire%20nel%20sito%20regionale.xlsx" TargetMode="External"/><Relationship Id="rId1" Type="http://schemas.openxmlformats.org/officeDocument/2006/relationships/externalLinkPath" Target="file:///U:\MARGHERITA\02_LEGNO%20SERVIZI\PROGETTI\79.4%20bis\a_Sito%20LegnoFVG\Grafici%20da%20inserire%20nel%20sito%20regiona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Stroili\Desktop\Materiali\Analisi%20imprese%20forestali\Analisi_imprese_forestali_FVG_2023.xls" TargetMode="External"/><Relationship Id="rId1" Type="http://schemas.openxmlformats.org/officeDocument/2006/relationships/externalLinkPath" Target="Materiali/Analisi%20imprese%20forestali/Analisi_imprese_forestali_FVG_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rieta%20forestali%20Regiona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"/>
      <sheetName val="Utilizzazioni"/>
      <sheetName val="Forzosi"/>
      <sheetName val="Pioppi"/>
      <sheetName val="Numero Imprese"/>
      <sheetName val="Certificazioni"/>
      <sheetName val="Confronto"/>
    </sheetNames>
    <sheetDataSet>
      <sheetData sheetId="0">
        <row r="2">
          <cell r="A2"/>
          <cell r="D2">
            <v>0</v>
          </cell>
        </row>
        <row r="3">
          <cell r="A3" t="str">
            <v>TARVISIO</v>
          </cell>
          <cell r="D3">
            <v>24168.53</v>
          </cell>
        </row>
        <row r="4">
          <cell r="A4" t="str">
            <v>MALBORGHETTO</v>
          </cell>
          <cell r="D4">
            <v>13690.34</v>
          </cell>
        </row>
        <row r="5">
          <cell r="A5" t="str">
            <v>PAULARO</v>
          </cell>
          <cell r="D5">
            <v>11703.43</v>
          </cell>
        </row>
        <row r="6">
          <cell r="A6" t="str">
            <v>FORNI AVOLTRI</v>
          </cell>
          <cell r="D6">
            <v>11263.26</v>
          </cell>
        </row>
        <row r="7">
          <cell r="A7" t="str">
            <v>AMPEZZO</v>
          </cell>
          <cell r="D7">
            <v>7333.5</v>
          </cell>
        </row>
        <row r="8">
          <cell r="A8" t="str">
            <v>PRATO CARNICO</v>
          </cell>
          <cell r="D8">
            <v>6382.67</v>
          </cell>
        </row>
        <row r="9">
          <cell r="A9" t="str">
            <v>MOGGIO</v>
          </cell>
          <cell r="D9">
            <v>5562</v>
          </cell>
        </row>
        <row r="10">
          <cell r="A10" t="str">
            <v>BARCIS</v>
          </cell>
          <cell r="D10">
            <v>5115.6000000000004</v>
          </cell>
        </row>
        <row r="11">
          <cell r="A11" t="str">
            <v>SOCCHIEVE</v>
          </cell>
          <cell r="D11">
            <v>5016</v>
          </cell>
        </row>
        <row r="12">
          <cell r="A12" t="str">
            <v>PONTEBBA</v>
          </cell>
          <cell r="D12">
            <v>4971</v>
          </cell>
        </row>
        <row r="13">
          <cell r="A13" t="str">
            <v>FORNI DI SOTTO</v>
          </cell>
          <cell r="D13">
            <v>4844.88</v>
          </cell>
        </row>
        <row r="14">
          <cell r="A14" t="str">
            <v>TOLMEZZO</v>
          </cell>
          <cell r="D14">
            <v>4612</v>
          </cell>
        </row>
        <row r="15">
          <cell r="A15" t="str">
            <v>TREPPO CARNICO</v>
          </cell>
          <cell r="D15">
            <v>4580</v>
          </cell>
        </row>
        <row r="16">
          <cell r="A16" t="str">
            <v>RIGOLATO</v>
          </cell>
          <cell r="D16">
            <v>4150</v>
          </cell>
        </row>
        <row r="17">
          <cell r="A17" t="str">
            <v>POLCENIGO</v>
          </cell>
          <cell r="D17">
            <v>4132</v>
          </cell>
        </row>
        <row r="18">
          <cell r="A18" t="str">
            <v>RESIA</v>
          </cell>
          <cell r="D18">
            <v>4000</v>
          </cell>
        </row>
        <row r="19">
          <cell r="A19" t="str">
            <v>OVARO</v>
          </cell>
          <cell r="D19">
            <v>3678.16</v>
          </cell>
        </row>
        <row r="20">
          <cell r="A20" t="str">
            <v>PALUZZA</v>
          </cell>
          <cell r="D20">
            <v>3518.66</v>
          </cell>
        </row>
        <row r="21">
          <cell r="A21" t="str">
            <v>TRASAGHIS</v>
          </cell>
          <cell r="D21">
            <v>3200</v>
          </cell>
        </row>
        <row r="22">
          <cell r="A22" t="str">
            <v>RAVASCLETTO</v>
          </cell>
          <cell r="D22">
            <v>2900</v>
          </cell>
        </row>
        <row r="23">
          <cell r="A23" t="str">
            <v>TRIESTE</v>
          </cell>
          <cell r="D23">
            <v>2884</v>
          </cell>
        </row>
        <row r="24">
          <cell r="A24" t="str">
            <v>SAURIS</v>
          </cell>
          <cell r="D24">
            <v>2809.9700000000003</v>
          </cell>
        </row>
        <row r="25">
          <cell r="A25" t="str">
            <v>CLAUT</v>
          </cell>
          <cell r="D25">
            <v>2621.67</v>
          </cell>
        </row>
        <row r="26">
          <cell r="A26" t="str">
            <v>SUTRIO</v>
          </cell>
          <cell r="D26">
            <v>2540</v>
          </cell>
        </row>
        <row r="27">
          <cell r="A27" t="str">
            <v>ARTA TERME</v>
          </cell>
          <cell r="D27">
            <v>2508.14</v>
          </cell>
        </row>
        <row r="28">
          <cell r="A28" t="str">
            <v>VERZEGNIS</v>
          </cell>
          <cell r="D28">
            <v>2388</v>
          </cell>
        </row>
        <row r="29">
          <cell r="A29" t="str">
            <v>LIGOSULLO</v>
          </cell>
          <cell r="D29">
            <v>2353.33</v>
          </cell>
        </row>
        <row r="30">
          <cell r="A30" t="str">
            <v>CERCIVENTO</v>
          </cell>
          <cell r="D30">
            <v>2206.67</v>
          </cell>
        </row>
        <row r="31">
          <cell r="A31" t="str">
            <v>RAVEO</v>
          </cell>
          <cell r="D31">
            <v>2187.33</v>
          </cell>
        </row>
        <row r="32">
          <cell r="A32" t="str">
            <v>PREONE</v>
          </cell>
          <cell r="D32">
            <v>2176.67</v>
          </cell>
        </row>
        <row r="33">
          <cell r="A33" t="str">
            <v>DOGNA</v>
          </cell>
          <cell r="D33">
            <v>2000</v>
          </cell>
        </row>
        <row r="34">
          <cell r="A34" t="str">
            <v>SAPPADA</v>
          </cell>
          <cell r="D34">
            <v>1985</v>
          </cell>
        </row>
        <row r="35">
          <cell r="A35" t="str">
            <v>COMEGLIANS</v>
          </cell>
          <cell r="D35">
            <v>1865</v>
          </cell>
        </row>
        <row r="36">
          <cell r="A36" t="str">
            <v>ZUGLIO</v>
          </cell>
          <cell r="D36">
            <v>1792.2</v>
          </cell>
        </row>
        <row r="37">
          <cell r="A37" t="str">
            <v>FORNI DI SOPRA</v>
          </cell>
          <cell r="D37">
            <v>1483.33</v>
          </cell>
        </row>
        <row r="38">
          <cell r="A38" t="str">
            <v>LUSEVERA</v>
          </cell>
          <cell r="D38">
            <v>1300.67</v>
          </cell>
        </row>
        <row r="39">
          <cell r="A39" t="str">
            <v>CHIUSAFORTE</v>
          </cell>
          <cell r="D39">
            <v>1260</v>
          </cell>
        </row>
        <row r="40">
          <cell r="A40" t="str">
            <v>GEMONA</v>
          </cell>
          <cell r="D40">
            <v>1200</v>
          </cell>
        </row>
        <row r="41">
          <cell r="A41" t="str">
            <v>LAUCO</v>
          </cell>
          <cell r="D41">
            <v>1132.67</v>
          </cell>
        </row>
        <row r="42">
          <cell r="A42" t="str">
            <v>ERTO E CASSO</v>
          </cell>
          <cell r="D42">
            <v>1118.67</v>
          </cell>
        </row>
        <row r="43">
          <cell r="A43" t="str">
            <v xml:space="preserve">SAN DORLIGO </v>
          </cell>
          <cell r="D43">
            <v>1108.47</v>
          </cell>
        </row>
        <row r="44">
          <cell r="A44" t="str">
            <v>CAVAZZO CARNICO</v>
          </cell>
          <cell r="D44">
            <v>1100.92</v>
          </cell>
        </row>
        <row r="45">
          <cell r="A45" t="str">
            <v>PULFERO</v>
          </cell>
          <cell r="D45">
            <v>1092.1399999999999</v>
          </cell>
        </row>
        <row r="46">
          <cell r="A46" t="str">
            <v>CANEVA</v>
          </cell>
          <cell r="D46">
            <v>1013</v>
          </cell>
        </row>
        <row r="47">
          <cell r="A47" t="str">
            <v>AMARO</v>
          </cell>
          <cell r="D47">
            <v>950</v>
          </cell>
        </row>
        <row r="48">
          <cell r="A48" t="str">
            <v>AVIANO</v>
          </cell>
          <cell r="D48">
            <v>900</v>
          </cell>
        </row>
        <row r="49">
          <cell r="A49" t="str">
            <v>CIMOLAIS</v>
          </cell>
          <cell r="D49">
            <v>896.67</v>
          </cell>
        </row>
        <row r="50">
          <cell r="A50" t="str">
            <v>VITO D'ASIO</v>
          </cell>
          <cell r="D50">
            <v>723.03</v>
          </cell>
        </row>
        <row r="51">
          <cell r="A51" t="str">
            <v>VENZONE</v>
          </cell>
          <cell r="D51">
            <v>700</v>
          </cell>
        </row>
        <row r="52">
          <cell r="A52" t="str">
            <v>BUDOIA</v>
          </cell>
          <cell r="D52">
            <v>683.33</v>
          </cell>
        </row>
        <row r="53">
          <cell r="A53" t="str">
            <v>ENEMONZO</v>
          </cell>
          <cell r="D53">
            <v>666.67</v>
          </cell>
        </row>
        <row r="54">
          <cell r="A54" t="str">
            <v>PREPOTTO</v>
          </cell>
          <cell r="D54">
            <v>580.70000000000005</v>
          </cell>
        </row>
        <row r="55">
          <cell r="A55" t="str">
            <v>MUZZANA</v>
          </cell>
          <cell r="D55">
            <v>444.27</v>
          </cell>
        </row>
        <row r="56">
          <cell r="A56" t="str">
            <v>CLAUZETTO</v>
          </cell>
          <cell r="D56">
            <v>431.3</v>
          </cell>
        </row>
        <row r="57">
          <cell r="A57" t="str">
            <v>TAIPANA</v>
          </cell>
          <cell r="D57">
            <v>429.4</v>
          </cell>
        </row>
        <row r="58">
          <cell r="A58" t="str">
            <v>PORCIA</v>
          </cell>
          <cell r="D58">
            <v>412.16</v>
          </cell>
        </row>
        <row r="59">
          <cell r="A59" t="str">
            <v>MONFALCONE</v>
          </cell>
          <cell r="D59">
            <v>393</v>
          </cell>
        </row>
        <row r="60">
          <cell r="A60" t="str">
            <v>FRISANCO</v>
          </cell>
          <cell r="D60">
            <v>386.67</v>
          </cell>
        </row>
        <row r="61">
          <cell r="A61" t="str">
            <v>FRE</v>
          </cell>
          <cell r="D61">
            <v>380</v>
          </cell>
        </row>
        <row r="62">
          <cell r="A62" t="str">
            <v>MONTENARS</v>
          </cell>
          <cell r="D62">
            <v>352.67</v>
          </cell>
        </row>
        <row r="63">
          <cell r="A63" t="str">
            <v>ANDREIS</v>
          </cell>
          <cell r="D63">
            <v>313.33</v>
          </cell>
        </row>
        <row r="64">
          <cell r="A64" t="str">
            <v>CDR</v>
          </cell>
          <cell r="D64">
            <v>307.39999999999998</v>
          </cell>
        </row>
        <row r="65">
          <cell r="A65" t="str">
            <v>POVOLETTO</v>
          </cell>
          <cell r="D65">
            <v>252</v>
          </cell>
        </row>
        <row r="66">
          <cell r="A66" t="str">
            <v>VILLA SANTINA</v>
          </cell>
          <cell r="D66">
            <v>233.33</v>
          </cell>
        </row>
        <row r="67">
          <cell r="A67" t="str">
            <v>TORVISCOSA</v>
          </cell>
          <cell r="D67">
            <v>226.98</v>
          </cell>
        </row>
        <row r="68">
          <cell r="A68" t="str">
            <v>FOR</v>
          </cell>
          <cell r="D68">
            <v>220.68</v>
          </cell>
        </row>
        <row r="69">
          <cell r="A69" t="str">
            <v>TRAMONTI DI SOPRA</v>
          </cell>
          <cell r="D69">
            <v>215.67</v>
          </cell>
        </row>
        <row r="70">
          <cell r="A70" t="str">
            <v>TRAMONTI DI SOTTO</v>
          </cell>
          <cell r="D70">
            <v>203.33</v>
          </cell>
        </row>
        <row r="71">
          <cell r="A71" t="str">
            <v>MBV</v>
          </cell>
          <cell r="D71">
            <v>202</v>
          </cell>
        </row>
        <row r="72">
          <cell r="A72" t="str">
            <v>DAU</v>
          </cell>
          <cell r="D72">
            <v>162.4</v>
          </cell>
        </row>
        <row r="73">
          <cell r="A73" t="str">
            <v>TSE</v>
          </cell>
          <cell r="D73">
            <v>147</v>
          </cell>
        </row>
        <row r="74">
          <cell r="A74" t="str">
            <v>CONTOVELLO</v>
          </cell>
          <cell r="D74">
            <v>133.33000000000001</v>
          </cell>
        </row>
        <row r="75">
          <cell r="A75" t="str">
            <v>BAGNOLI</v>
          </cell>
          <cell r="D75">
            <v>123.33</v>
          </cell>
        </row>
        <row r="76">
          <cell r="A76" t="str">
            <v>CARLINO</v>
          </cell>
          <cell r="D76">
            <v>114</v>
          </cell>
        </row>
        <row r="77">
          <cell r="A77" t="str">
            <v>RESIUTTA</v>
          </cell>
          <cell r="D77">
            <v>96.67</v>
          </cell>
        </row>
        <row r="78">
          <cell r="A78" t="str">
            <v>CASTIONS</v>
          </cell>
          <cell r="D78">
            <v>95.3</v>
          </cell>
        </row>
        <row r="79">
          <cell r="A79" t="str">
            <v>SPN</v>
          </cell>
          <cell r="D79">
            <v>94</v>
          </cell>
        </row>
        <row r="80">
          <cell r="A80" t="str">
            <v>BORDANO</v>
          </cell>
          <cell r="D80">
            <v>93.5</v>
          </cell>
        </row>
        <row r="81">
          <cell r="A81" t="str">
            <v>CIVIDALE</v>
          </cell>
          <cell r="D81">
            <v>91.605900000000005</v>
          </cell>
        </row>
        <row r="82">
          <cell r="A82" t="str">
            <v>MED</v>
          </cell>
          <cell r="D82">
            <v>79.599999999999994</v>
          </cell>
        </row>
        <row r="83">
          <cell r="A83" t="str">
            <v>TRL</v>
          </cell>
          <cell r="D83">
            <v>23.55</v>
          </cell>
        </row>
        <row r="84">
          <cell r="A84" t="str">
            <v>GRI</v>
          </cell>
          <cell r="D84">
            <v>21.49</v>
          </cell>
        </row>
        <row r="85">
          <cell r="A85" t="str">
            <v>CASSACCO</v>
          </cell>
          <cell r="D85">
            <v>16.5</v>
          </cell>
        </row>
        <row r="86">
          <cell r="A86" t="str">
            <v>FOF</v>
          </cell>
          <cell r="D86">
            <v>13.3</v>
          </cell>
        </row>
        <row r="87">
          <cell r="A87" t="str">
            <v>SACILE</v>
          </cell>
          <cell r="D87">
            <v>11.67</v>
          </cell>
        </row>
        <row r="88">
          <cell r="A88" t="str">
            <v>PORPETTO</v>
          </cell>
          <cell r="D88">
            <v>10</v>
          </cell>
        </row>
        <row r="89">
          <cell r="A89" t="str">
            <v>ATT</v>
          </cell>
          <cell r="D89">
            <v>8</v>
          </cell>
        </row>
        <row r="90">
          <cell r="A90" t="str">
            <v>RIV</v>
          </cell>
          <cell r="D90">
            <v>8</v>
          </cell>
        </row>
        <row r="91">
          <cell r="A91" t="str">
            <v>DIGNANO</v>
          </cell>
          <cell r="D91">
            <v>6.66</v>
          </cell>
        </row>
        <row r="92">
          <cell r="A92" t="str">
            <v>CORDENONS</v>
          </cell>
          <cell r="D92">
            <v>3</v>
          </cell>
        </row>
        <row r="93">
          <cell r="A93" t="str">
            <v>CORDENONS</v>
          </cell>
          <cell r="D93">
            <v>2</v>
          </cell>
        </row>
        <row r="94">
          <cell r="A94" t="str">
            <v>PORCIA</v>
          </cell>
          <cell r="D94">
            <v>2</v>
          </cell>
        </row>
        <row r="95">
          <cell r="A95" t="str">
            <v>RAGOGNA</v>
          </cell>
          <cell r="D95">
            <v>2</v>
          </cell>
        </row>
        <row r="96">
          <cell r="A96" t="str">
            <v>MAJANO</v>
          </cell>
          <cell r="D96">
            <v>1.66</v>
          </cell>
        </row>
        <row r="97">
          <cell r="A97" t="str">
            <v>TAR</v>
          </cell>
          <cell r="D97">
            <v>1.18</v>
          </cell>
        </row>
        <row r="98">
          <cell r="A98" t="str">
            <v>RV</v>
          </cell>
          <cell r="D98">
            <v>1</v>
          </cell>
        </row>
        <row r="99">
          <cell r="A99" t="str">
            <v>LIGNANO</v>
          </cell>
          <cell r="D99">
            <v>0</v>
          </cell>
        </row>
      </sheetData>
      <sheetData sheetId="1">
        <row r="3">
          <cell r="J3" t="str">
            <v>Privato</v>
          </cell>
          <cell r="M3">
            <v>328236.07999999984</v>
          </cell>
        </row>
        <row r="4">
          <cell r="J4" t="str">
            <v>Pubblico</v>
          </cell>
          <cell r="M4">
            <v>238069.39699999976</v>
          </cell>
        </row>
        <row r="5">
          <cell r="J5" t="str">
            <v>Consorzi</v>
          </cell>
          <cell r="M5">
            <v>19101.262999999992</v>
          </cell>
        </row>
        <row r="16">
          <cell r="J16" t="str">
            <v>Privato</v>
          </cell>
          <cell r="M16">
            <v>270783.33299999987</v>
          </cell>
        </row>
        <row r="17">
          <cell r="J17" t="str">
            <v>Pubblico</v>
          </cell>
          <cell r="M17">
            <v>190988.61000000002</v>
          </cell>
        </row>
        <row r="18">
          <cell r="J18" t="str">
            <v>Consorzi</v>
          </cell>
          <cell r="M18">
            <v>15148.685000000003</v>
          </cell>
        </row>
        <row r="77">
          <cell r="F77" t="str">
            <v>Pubblico</v>
          </cell>
          <cell r="I77">
            <v>443570.47700000001</v>
          </cell>
        </row>
        <row r="78">
          <cell r="F78" t="str">
            <v>Privato</v>
          </cell>
          <cell r="I78">
            <v>375412.74099999998</v>
          </cell>
        </row>
        <row r="79">
          <cell r="F79" t="str">
            <v>Consorzi</v>
          </cell>
          <cell r="I79">
            <v>50781.643000000004</v>
          </cell>
        </row>
        <row r="124">
          <cell r="F124" t="str">
            <v>Pubblico</v>
          </cell>
          <cell r="I124">
            <v>259012.73900000018</v>
          </cell>
        </row>
        <row r="125">
          <cell r="F125" t="str">
            <v>Privato</v>
          </cell>
          <cell r="I125">
            <v>131007.06799999991</v>
          </cell>
        </row>
        <row r="126">
          <cell r="F126" t="str">
            <v>Consorzi</v>
          </cell>
          <cell r="I126">
            <v>30537.660000000003</v>
          </cell>
        </row>
        <row r="148">
          <cell r="L148" t="str">
            <v>UTILIZZATO</v>
          </cell>
          <cell r="O148" t="str">
            <v>DA UTILIZZARE</v>
          </cell>
        </row>
        <row r="150">
          <cell r="H150" t="str">
            <v>Pubblico</v>
          </cell>
          <cell r="K150">
            <v>613482.14099999995</v>
          </cell>
          <cell r="N150">
            <v>321995.67799999996</v>
          </cell>
          <cell r="Q150">
            <v>291486.46299999999</v>
          </cell>
        </row>
        <row r="151">
          <cell r="H151" t="str">
            <v>Privato</v>
          </cell>
          <cell r="K151">
            <v>771806.55700000003</v>
          </cell>
          <cell r="N151">
            <v>529796.07199999993</v>
          </cell>
          <cell r="Q151">
            <v>242010.48500000004</v>
          </cell>
        </row>
        <row r="152">
          <cell r="H152" t="str">
            <v>Consorzio</v>
          </cell>
          <cell r="K152">
            <v>69882.905999999988</v>
          </cell>
          <cell r="N152">
            <v>45686.345000000001</v>
          </cell>
          <cell r="Q152">
            <v>24196.560999999994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imprese"/>
      <sheetName val="2018imprese"/>
      <sheetName val="CM2013"/>
      <sheetName val="CM2018"/>
      <sheetName val="Numero imprese"/>
      <sheetName val="Certificazioni"/>
    </sheetNames>
    <sheetDataSet>
      <sheetData sheetId="0"/>
      <sheetData sheetId="1"/>
      <sheetData sheetId="2"/>
      <sheetData sheetId="3"/>
      <sheetData sheetId="4">
        <row r="2">
          <cell r="C2">
            <v>2018</v>
          </cell>
          <cell r="D2">
            <v>2023</v>
          </cell>
        </row>
        <row r="3">
          <cell r="B3">
            <v>52</v>
          </cell>
          <cell r="C3">
            <v>92</v>
          </cell>
          <cell r="D3">
            <v>86</v>
          </cell>
        </row>
        <row r="4">
          <cell r="B4">
            <v>25</v>
          </cell>
          <cell r="C4">
            <v>34</v>
          </cell>
          <cell r="D4">
            <v>36</v>
          </cell>
        </row>
        <row r="5">
          <cell r="B5">
            <v>2</v>
          </cell>
          <cell r="C5">
            <v>3</v>
          </cell>
          <cell r="D5">
            <v>2</v>
          </cell>
        </row>
        <row r="6">
          <cell r="B6">
            <v>11</v>
          </cell>
          <cell r="C6">
            <v>38</v>
          </cell>
          <cell r="D6">
            <v>28</v>
          </cell>
        </row>
        <row r="7">
          <cell r="B7">
            <v>6</v>
          </cell>
          <cell r="C7">
            <v>30</v>
          </cell>
          <cell r="D7">
            <v>26</v>
          </cell>
        </row>
        <row r="8">
          <cell r="B8">
            <v>5</v>
          </cell>
          <cell r="C8">
            <v>13</v>
          </cell>
          <cell r="D8">
            <v>9</v>
          </cell>
        </row>
        <row r="9">
          <cell r="B9">
            <v>5</v>
          </cell>
          <cell r="C9">
            <v>9</v>
          </cell>
          <cell r="D9">
            <v>15</v>
          </cell>
        </row>
        <row r="10">
          <cell r="B10">
            <v>0</v>
          </cell>
          <cell r="C10">
            <v>4</v>
          </cell>
          <cell r="D10">
            <v>4</v>
          </cell>
        </row>
        <row r="11">
          <cell r="B11">
            <v>6</v>
          </cell>
          <cell r="C11">
            <v>23</v>
          </cell>
          <cell r="D11">
            <v>30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rieta forestali Regiona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zoomScale="55" zoomScaleNormal="55" workbookViewId="0">
      <selection activeCell="Y64" sqref="Y64"/>
    </sheetView>
  </sheetViews>
  <sheetFormatPr defaultRowHeight="15" x14ac:dyDescent="0.25"/>
  <cols>
    <col min="1" max="1" width="24" bestFit="1" customWidth="1"/>
    <col min="2" max="2" width="17" bestFit="1" customWidth="1"/>
    <col min="3" max="3" width="19.140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3">
        <f>SUM(B1:B1)</f>
        <v>0</v>
      </c>
      <c r="C2" s="3">
        <f>SUM(C1:C1)</f>
        <v>0</v>
      </c>
      <c r="D2" s="3">
        <f>SUM(D1:D1)</f>
        <v>0</v>
      </c>
    </row>
    <row r="3" spans="1:4" x14ac:dyDescent="0.25">
      <c r="A3" s="4" t="s">
        <v>4</v>
      </c>
      <c r="B3" s="5">
        <v>496</v>
      </c>
      <c r="C3" s="6">
        <f>1400+7725+1535+3800+1212.53+3000+5000</f>
        <v>23672.53</v>
      </c>
      <c r="D3" s="6">
        <f t="shared" ref="D3:D34" si="0">SUM(B3:C3)</f>
        <v>24168.53</v>
      </c>
    </row>
    <row r="4" spans="1:4" x14ac:dyDescent="0.25">
      <c r="A4" s="4" t="s">
        <v>5</v>
      </c>
      <c r="B4" s="5">
        <v>0</v>
      </c>
      <c r="C4" s="6">
        <f>800+1336+2525+884+3928+1120.67+3096.67</f>
        <v>13690.34</v>
      </c>
      <c r="D4" s="6">
        <f t="shared" si="0"/>
        <v>13690.34</v>
      </c>
    </row>
    <row r="5" spans="1:4" x14ac:dyDescent="0.25">
      <c r="A5" s="4" t="s">
        <v>6</v>
      </c>
      <c r="B5" s="5">
        <v>980.1</v>
      </c>
      <c r="C5" s="6">
        <f>7850+2240+633.33</f>
        <v>10723.33</v>
      </c>
      <c r="D5" s="6">
        <f t="shared" si="0"/>
        <v>11703.43</v>
      </c>
    </row>
    <row r="6" spans="1:4" x14ac:dyDescent="0.25">
      <c r="A6" s="4" t="s">
        <v>7</v>
      </c>
      <c r="B6" s="5">
        <v>1094</v>
      </c>
      <c r="C6" s="6">
        <f>7816.67+515.93+263.33+1573.33</f>
        <v>10169.26</v>
      </c>
      <c r="D6" s="6">
        <f t="shared" si="0"/>
        <v>11263.26</v>
      </c>
    </row>
    <row r="7" spans="1:4" x14ac:dyDescent="0.25">
      <c r="A7" s="4" t="s">
        <v>8</v>
      </c>
      <c r="B7" s="5">
        <v>721</v>
      </c>
      <c r="C7" s="6">
        <v>6612.5</v>
      </c>
      <c r="D7" s="6">
        <f t="shared" si="0"/>
        <v>7333.5</v>
      </c>
    </row>
    <row r="8" spans="1:4" x14ac:dyDescent="0.25">
      <c r="A8" s="4" t="s">
        <v>9</v>
      </c>
      <c r="B8" s="5">
        <v>0</v>
      </c>
      <c r="C8" s="6">
        <f>2880+870.67+1668.67+963.33</f>
        <v>6382.67</v>
      </c>
      <c r="D8" s="6">
        <f t="shared" si="0"/>
        <v>6382.67</v>
      </c>
    </row>
    <row r="9" spans="1:4" x14ac:dyDescent="0.25">
      <c r="A9" s="4" t="s">
        <v>10</v>
      </c>
      <c r="B9" s="5">
        <v>12</v>
      </c>
      <c r="C9" s="6">
        <f>5100+450</f>
        <v>5550</v>
      </c>
      <c r="D9" s="6">
        <f t="shared" si="0"/>
        <v>5562</v>
      </c>
    </row>
    <row r="10" spans="1:4" x14ac:dyDescent="0.25">
      <c r="A10" s="4" t="s">
        <v>11</v>
      </c>
      <c r="B10" s="5">
        <v>0</v>
      </c>
      <c r="C10" s="6">
        <f>2760+1032.27+1323.33</f>
        <v>5115.6000000000004</v>
      </c>
      <c r="D10" s="6">
        <f t="shared" si="0"/>
        <v>5115.6000000000004</v>
      </c>
    </row>
    <row r="11" spans="1:4" x14ac:dyDescent="0.25">
      <c r="A11" s="4" t="s">
        <v>12</v>
      </c>
      <c r="B11" s="5">
        <v>600</v>
      </c>
      <c r="C11" s="6">
        <f>3413.33+666.67+336</f>
        <v>4416</v>
      </c>
      <c r="D11" s="6">
        <f t="shared" si="0"/>
        <v>5016</v>
      </c>
    </row>
    <row r="12" spans="1:4" x14ac:dyDescent="0.25">
      <c r="A12" s="4" t="s">
        <v>13</v>
      </c>
      <c r="B12" s="5">
        <v>211</v>
      </c>
      <c r="C12" s="6">
        <f>2000+533.33+2226.67</f>
        <v>4760</v>
      </c>
      <c r="D12" s="6">
        <f t="shared" si="0"/>
        <v>4971</v>
      </c>
    </row>
    <row r="13" spans="1:4" x14ac:dyDescent="0.25">
      <c r="A13" s="4" t="s">
        <v>14</v>
      </c>
      <c r="B13" s="5">
        <v>1344.88</v>
      </c>
      <c r="C13" s="6">
        <v>3500</v>
      </c>
      <c r="D13" s="6">
        <f t="shared" si="0"/>
        <v>4844.88</v>
      </c>
    </row>
    <row r="14" spans="1:4" x14ac:dyDescent="0.25">
      <c r="A14" s="4" t="s">
        <v>15</v>
      </c>
      <c r="B14" s="5">
        <v>1000</v>
      </c>
      <c r="C14" s="6">
        <v>3612</v>
      </c>
      <c r="D14" s="6">
        <f t="shared" si="0"/>
        <v>4612</v>
      </c>
    </row>
    <row r="15" spans="1:4" x14ac:dyDescent="0.25">
      <c r="A15" s="4" t="s">
        <v>16</v>
      </c>
      <c r="B15" s="5">
        <v>0</v>
      </c>
      <c r="C15" s="6">
        <f>1953.33+2626.67</f>
        <v>4580</v>
      </c>
      <c r="D15" s="6">
        <f t="shared" si="0"/>
        <v>4580</v>
      </c>
    </row>
    <row r="16" spans="1:4" x14ac:dyDescent="0.25">
      <c r="A16" s="4" t="s">
        <v>17</v>
      </c>
      <c r="B16" s="5">
        <v>920</v>
      </c>
      <c r="C16" s="6">
        <f>1510+1720</f>
        <v>3230</v>
      </c>
      <c r="D16" s="6">
        <f t="shared" si="0"/>
        <v>4150</v>
      </c>
    </row>
    <row r="17" spans="1:4" x14ac:dyDescent="0.25">
      <c r="A17" s="4" t="s">
        <v>18</v>
      </c>
      <c r="B17" s="5">
        <v>0</v>
      </c>
      <c r="C17" s="6">
        <f>1390.67+2741.33</f>
        <v>4132</v>
      </c>
      <c r="D17" s="6">
        <f t="shared" si="0"/>
        <v>4132</v>
      </c>
    </row>
    <row r="18" spans="1:4" x14ac:dyDescent="0.25">
      <c r="A18" s="4" t="s">
        <v>19</v>
      </c>
      <c r="B18" s="5">
        <v>0</v>
      </c>
      <c r="C18" s="6">
        <v>4000</v>
      </c>
      <c r="D18" s="6">
        <f t="shared" si="0"/>
        <v>4000</v>
      </c>
    </row>
    <row r="19" spans="1:4" x14ac:dyDescent="0.25">
      <c r="A19" s="4" t="s">
        <v>20</v>
      </c>
      <c r="B19" s="5">
        <v>2233.4899999999998</v>
      </c>
      <c r="C19" s="6">
        <f>370+1074.67</f>
        <v>1444.67</v>
      </c>
      <c r="D19" s="6">
        <f t="shared" si="0"/>
        <v>3678.16</v>
      </c>
    </row>
    <row r="20" spans="1:4" x14ac:dyDescent="0.25">
      <c r="A20" s="4" t="s">
        <v>21</v>
      </c>
      <c r="B20" s="5">
        <v>924</v>
      </c>
      <c r="C20" s="6">
        <f>1813.33+1.33+780</f>
        <v>2594.66</v>
      </c>
      <c r="D20" s="6">
        <f t="shared" si="0"/>
        <v>3518.66</v>
      </c>
    </row>
    <row r="21" spans="1:4" x14ac:dyDescent="0.25">
      <c r="A21" s="4" t="s">
        <v>22</v>
      </c>
      <c r="B21" s="5">
        <v>0</v>
      </c>
      <c r="C21" s="6">
        <v>3200</v>
      </c>
      <c r="D21" s="6">
        <f t="shared" si="0"/>
        <v>3200</v>
      </c>
    </row>
    <row r="22" spans="1:4" x14ac:dyDescent="0.25">
      <c r="A22" s="4" t="s">
        <v>23</v>
      </c>
      <c r="B22" s="5">
        <v>0</v>
      </c>
      <c r="C22" s="6">
        <v>2900</v>
      </c>
      <c r="D22" s="6">
        <f t="shared" si="0"/>
        <v>2900</v>
      </c>
    </row>
    <row r="23" spans="1:4" x14ac:dyDescent="0.25">
      <c r="A23" s="4" t="s">
        <v>24</v>
      </c>
      <c r="B23" s="5">
        <v>634</v>
      </c>
      <c r="C23" s="6">
        <f>2074+176</f>
        <v>2250</v>
      </c>
      <c r="D23" s="6">
        <f t="shared" si="0"/>
        <v>2884</v>
      </c>
    </row>
    <row r="24" spans="1:4" x14ac:dyDescent="0.25">
      <c r="A24" s="4" t="s">
        <v>25</v>
      </c>
      <c r="B24" s="5">
        <v>23.3</v>
      </c>
      <c r="C24" s="6">
        <f>1300+1486.67</f>
        <v>2786.67</v>
      </c>
      <c r="D24" s="6">
        <f t="shared" si="0"/>
        <v>2809.9700000000003</v>
      </c>
    </row>
    <row r="25" spans="1:4" x14ac:dyDescent="0.25">
      <c r="A25" s="4" t="s">
        <v>26</v>
      </c>
      <c r="B25" s="5">
        <v>55</v>
      </c>
      <c r="C25" s="6">
        <v>2566.67</v>
      </c>
      <c r="D25" s="6">
        <f t="shared" si="0"/>
        <v>2621.67</v>
      </c>
    </row>
    <row r="26" spans="1:4" x14ac:dyDescent="0.25">
      <c r="A26" s="4" t="s">
        <v>27</v>
      </c>
      <c r="B26" s="5">
        <v>40</v>
      </c>
      <c r="C26" s="6">
        <v>2500</v>
      </c>
      <c r="D26" s="6">
        <f t="shared" si="0"/>
        <v>2540</v>
      </c>
    </row>
    <row r="27" spans="1:4" x14ac:dyDescent="0.25">
      <c r="A27" s="4" t="s">
        <v>28</v>
      </c>
      <c r="B27" s="5">
        <v>508.14</v>
      </c>
      <c r="C27" s="6">
        <v>2000</v>
      </c>
      <c r="D27" s="6">
        <f t="shared" si="0"/>
        <v>2508.14</v>
      </c>
    </row>
    <row r="28" spans="1:4" x14ac:dyDescent="0.25">
      <c r="A28" s="4" t="s">
        <v>29</v>
      </c>
      <c r="B28" s="5">
        <v>288</v>
      </c>
      <c r="C28" s="6">
        <v>2100</v>
      </c>
      <c r="D28" s="6">
        <f t="shared" si="0"/>
        <v>2388</v>
      </c>
    </row>
    <row r="29" spans="1:4" x14ac:dyDescent="0.25">
      <c r="A29" s="4" t="s">
        <v>30</v>
      </c>
      <c r="B29" s="5">
        <v>250</v>
      </c>
      <c r="C29" s="6">
        <v>2103.33</v>
      </c>
      <c r="D29" s="6">
        <f t="shared" si="0"/>
        <v>2353.33</v>
      </c>
    </row>
    <row r="30" spans="1:4" x14ac:dyDescent="0.25">
      <c r="A30" s="4" t="s">
        <v>31</v>
      </c>
      <c r="B30" s="5">
        <v>0</v>
      </c>
      <c r="C30" s="6">
        <v>2206.67</v>
      </c>
      <c r="D30" s="6">
        <f t="shared" si="0"/>
        <v>2206.67</v>
      </c>
    </row>
    <row r="31" spans="1:4" x14ac:dyDescent="0.25">
      <c r="A31" s="4" t="s">
        <v>32</v>
      </c>
      <c r="B31" s="5">
        <v>734</v>
      </c>
      <c r="C31" s="6">
        <f>120+1333.33</f>
        <v>1453.33</v>
      </c>
      <c r="D31" s="6">
        <f t="shared" si="0"/>
        <v>2187.33</v>
      </c>
    </row>
    <row r="32" spans="1:4" x14ac:dyDescent="0.25">
      <c r="A32" s="4" t="s">
        <v>33</v>
      </c>
      <c r="B32" s="5">
        <v>0</v>
      </c>
      <c r="C32" s="6">
        <v>2176.67</v>
      </c>
      <c r="D32" s="6">
        <f t="shared" si="0"/>
        <v>2176.67</v>
      </c>
    </row>
    <row r="33" spans="1:4" x14ac:dyDescent="0.25">
      <c r="A33" s="4" t="s">
        <v>34</v>
      </c>
      <c r="B33" s="5">
        <v>0</v>
      </c>
      <c r="C33" s="6">
        <v>2000</v>
      </c>
      <c r="D33" s="6">
        <f t="shared" si="0"/>
        <v>2000</v>
      </c>
    </row>
    <row r="34" spans="1:4" x14ac:dyDescent="0.25">
      <c r="A34" s="4" t="s">
        <v>35</v>
      </c>
      <c r="B34" s="5">
        <v>70</v>
      </c>
      <c r="C34" s="6">
        <v>1915</v>
      </c>
      <c r="D34" s="6">
        <f t="shared" si="0"/>
        <v>1985</v>
      </c>
    </row>
    <row r="35" spans="1:4" x14ac:dyDescent="0.25">
      <c r="A35" s="4" t="s">
        <v>36</v>
      </c>
      <c r="B35" s="5">
        <v>742</v>
      </c>
      <c r="C35" s="6">
        <f>530+593</f>
        <v>1123</v>
      </c>
      <c r="D35" s="6">
        <f t="shared" ref="D35:D66" si="1">SUM(B35:C35)</f>
        <v>1865</v>
      </c>
    </row>
    <row r="36" spans="1:4" x14ac:dyDescent="0.25">
      <c r="A36" s="4" t="s">
        <v>37</v>
      </c>
      <c r="B36" s="5">
        <v>40</v>
      </c>
      <c r="C36" s="6">
        <f>1230+522.2</f>
        <v>1752.2</v>
      </c>
      <c r="D36" s="6">
        <f t="shared" si="1"/>
        <v>1792.2</v>
      </c>
    </row>
    <row r="37" spans="1:4" x14ac:dyDescent="0.25">
      <c r="A37" s="4" t="s">
        <v>38</v>
      </c>
      <c r="B37" s="5">
        <v>0</v>
      </c>
      <c r="C37" s="6">
        <v>1483.33</v>
      </c>
      <c r="D37" s="6">
        <f t="shared" si="1"/>
        <v>1483.33</v>
      </c>
    </row>
    <row r="38" spans="1:4" x14ac:dyDescent="0.25">
      <c r="A38" s="4" t="s">
        <v>39</v>
      </c>
      <c r="B38" s="5">
        <v>0</v>
      </c>
      <c r="C38" s="6">
        <f>470+830.67</f>
        <v>1300.67</v>
      </c>
      <c r="D38" s="6">
        <f t="shared" si="1"/>
        <v>1300.67</v>
      </c>
    </row>
    <row r="39" spans="1:4" x14ac:dyDescent="0.25">
      <c r="A39" s="4" t="s">
        <v>40</v>
      </c>
      <c r="B39" s="5">
        <v>0</v>
      </c>
      <c r="C39" s="6">
        <f>556.67+703.33</f>
        <v>1260</v>
      </c>
      <c r="D39" s="6">
        <f t="shared" si="1"/>
        <v>1260</v>
      </c>
    </row>
    <row r="40" spans="1:4" x14ac:dyDescent="0.25">
      <c r="A40" s="4" t="s">
        <v>41</v>
      </c>
      <c r="B40" s="5">
        <v>0</v>
      </c>
      <c r="C40" s="6">
        <v>1200</v>
      </c>
      <c r="D40" s="6">
        <f t="shared" si="1"/>
        <v>1200</v>
      </c>
    </row>
    <row r="41" spans="1:4" x14ac:dyDescent="0.25">
      <c r="A41" s="4" t="s">
        <v>42</v>
      </c>
      <c r="B41" s="5">
        <v>86</v>
      </c>
      <c r="C41" s="6">
        <v>1046.67</v>
      </c>
      <c r="D41" s="6">
        <f t="shared" si="1"/>
        <v>1132.67</v>
      </c>
    </row>
    <row r="42" spans="1:4" x14ac:dyDescent="0.25">
      <c r="A42" s="4" t="s">
        <v>43</v>
      </c>
      <c r="B42" s="5">
        <v>0</v>
      </c>
      <c r="C42" s="6">
        <v>1118.67</v>
      </c>
      <c r="D42" s="6">
        <f t="shared" si="1"/>
        <v>1118.67</v>
      </c>
    </row>
    <row r="43" spans="1:4" x14ac:dyDescent="0.25">
      <c r="A43" s="4" t="s">
        <v>44</v>
      </c>
      <c r="B43" s="5">
        <v>45.8</v>
      </c>
      <c r="C43" s="6">
        <f>736+226.67+100</f>
        <v>1062.67</v>
      </c>
      <c r="D43" s="6">
        <f t="shared" si="1"/>
        <v>1108.47</v>
      </c>
    </row>
    <row r="44" spans="1:4" x14ac:dyDescent="0.25">
      <c r="A44" s="4" t="s">
        <v>45</v>
      </c>
      <c r="B44" s="5">
        <v>4.25</v>
      </c>
      <c r="C44" s="6">
        <v>1096.67</v>
      </c>
      <c r="D44" s="6">
        <f t="shared" si="1"/>
        <v>1100.92</v>
      </c>
    </row>
    <row r="45" spans="1:4" x14ac:dyDescent="0.25">
      <c r="A45" s="4" t="s">
        <v>46</v>
      </c>
      <c r="B45" s="5">
        <v>11.31</v>
      </c>
      <c r="C45" s="6">
        <f>783.33+297.5</f>
        <v>1080.83</v>
      </c>
      <c r="D45" s="6">
        <f t="shared" si="1"/>
        <v>1092.1399999999999</v>
      </c>
    </row>
    <row r="46" spans="1:4" x14ac:dyDescent="0.25">
      <c r="A46" s="4" t="s">
        <v>47</v>
      </c>
      <c r="B46" s="5">
        <v>0</v>
      </c>
      <c r="C46" s="6">
        <v>1013</v>
      </c>
      <c r="D46" s="6">
        <f t="shared" si="1"/>
        <v>1013</v>
      </c>
    </row>
    <row r="47" spans="1:4" x14ac:dyDescent="0.25">
      <c r="A47" s="4" t="s">
        <v>48</v>
      </c>
      <c r="B47" s="5">
        <v>0</v>
      </c>
      <c r="C47" s="5">
        <v>950</v>
      </c>
      <c r="D47" s="6">
        <f t="shared" si="1"/>
        <v>950</v>
      </c>
    </row>
    <row r="48" spans="1:4" x14ac:dyDescent="0.25">
      <c r="A48" s="4" t="s">
        <v>49</v>
      </c>
      <c r="B48" s="5">
        <v>0</v>
      </c>
      <c r="C48" s="6">
        <v>900</v>
      </c>
      <c r="D48" s="6">
        <f t="shared" si="1"/>
        <v>900</v>
      </c>
    </row>
    <row r="49" spans="1:4" x14ac:dyDescent="0.25">
      <c r="A49" s="4" t="s">
        <v>50</v>
      </c>
      <c r="B49" s="5">
        <v>0</v>
      </c>
      <c r="C49" s="6">
        <v>896.67</v>
      </c>
      <c r="D49" s="6">
        <f t="shared" si="1"/>
        <v>896.67</v>
      </c>
    </row>
    <row r="50" spans="1:4" x14ac:dyDescent="0.25">
      <c r="A50" s="4" t="s">
        <v>51</v>
      </c>
      <c r="B50" s="5">
        <v>51</v>
      </c>
      <c r="C50" s="6">
        <f>248.7+423.33</f>
        <v>672.03</v>
      </c>
      <c r="D50" s="6">
        <f t="shared" si="1"/>
        <v>723.03</v>
      </c>
    </row>
    <row r="51" spans="1:4" x14ac:dyDescent="0.25">
      <c r="A51" s="4" t="s">
        <v>52</v>
      </c>
      <c r="B51" s="5">
        <v>0</v>
      </c>
      <c r="C51" s="6">
        <v>700</v>
      </c>
      <c r="D51" s="6">
        <f t="shared" si="1"/>
        <v>700</v>
      </c>
    </row>
    <row r="52" spans="1:4" x14ac:dyDescent="0.25">
      <c r="A52" s="4" t="s">
        <v>53</v>
      </c>
      <c r="B52" s="5">
        <v>0</v>
      </c>
      <c r="C52" s="6">
        <v>683.33</v>
      </c>
      <c r="D52" s="6">
        <f t="shared" si="1"/>
        <v>683.33</v>
      </c>
    </row>
    <row r="53" spans="1:4" x14ac:dyDescent="0.25">
      <c r="A53" s="4" t="s">
        <v>54</v>
      </c>
      <c r="B53" s="5">
        <v>0</v>
      </c>
      <c r="C53" s="6">
        <v>666.67</v>
      </c>
      <c r="D53" s="6">
        <f t="shared" si="1"/>
        <v>666.67</v>
      </c>
    </row>
    <row r="54" spans="1:4" x14ac:dyDescent="0.25">
      <c r="A54" s="4" t="s">
        <v>55</v>
      </c>
      <c r="B54" s="5">
        <v>580.70000000000005</v>
      </c>
      <c r="C54" s="6">
        <v>0</v>
      </c>
      <c r="D54" s="6">
        <f t="shared" si="1"/>
        <v>580.70000000000005</v>
      </c>
    </row>
    <row r="55" spans="1:4" x14ac:dyDescent="0.25">
      <c r="A55" s="4" t="s">
        <v>56</v>
      </c>
      <c r="B55" s="5">
        <v>0</v>
      </c>
      <c r="C55" s="6">
        <v>444.27</v>
      </c>
      <c r="D55" s="6">
        <f t="shared" si="1"/>
        <v>444.27</v>
      </c>
    </row>
    <row r="56" spans="1:4" x14ac:dyDescent="0.25">
      <c r="A56" s="4" t="s">
        <v>57</v>
      </c>
      <c r="B56" s="5">
        <v>191.3</v>
      </c>
      <c r="C56" s="6">
        <v>240</v>
      </c>
      <c r="D56" s="6">
        <f t="shared" si="1"/>
        <v>431.3</v>
      </c>
    </row>
    <row r="57" spans="1:4" x14ac:dyDescent="0.25">
      <c r="A57" s="4" t="s">
        <v>58</v>
      </c>
      <c r="B57" s="5">
        <v>429.4</v>
      </c>
      <c r="C57" s="6">
        <v>0</v>
      </c>
      <c r="D57" s="6">
        <f t="shared" si="1"/>
        <v>429.4</v>
      </c>
    </row>
    <row r="58" spans="1:4" x14ac:dyDescent="0.25">
      <c r="A58" s="4" t="s">
        <v>59</v>
      </c>
      <c r="B58" s="5">
        <v>412.16</v>
      </c>
      <c r="C58" s="6">
        <v>0</v>
      </c>
      <c r="D58" s="6">
        <f t="shared" si="1"/>
        <v>412.16</v>
      </c>
    </row>
    <row r="59" spans="1:4" x14ac:dyDescent="0.25">
      <c r="A59" s="4" t="s">
        <v>60</v>
      </c>
      <c r="B59" s="5">
        <v>393</v>
      </c>
      <c r="C59" s="6">
        <v>0</v>
      </c>
      <c r="D59" s="6">
        <f t="shared" si="1"/>
        <v>393</v>
      </c>
    </row>
    <row r="60" spans="1:4" x14ac:dyDescent="0.25">
      <c r="A60" s="4" t="s">
        <v>61</v>
      </c>
      <c r="B60" s="5">
        <v>0</v>
      </c>
      <c r="C60" s="6">
        <v>386.67</v>
      </c>
      <c r="D60" s="6">
        <f t="shared" si="1"/>
        <v>386.67</v>
      </c>
    </row>
    <row r="61" spans="1:4" x14ac:dyDescent="0.25">
      <c r="A61" s="4" t="s">
        <v>62</v>
      </c>
      <c r="B61" s="5">
        <v>380</v>
      </c>
      <c r="C61" s="6">
        <v>0</v>
      </c>
      <c r="D61" s="6">
        <f t="shared" si="1"/>
        <v>380</v>
      </c>
    </row>
    <row r="62" spans="1:4" x14ac:dyDescent="0.25">
      <c r="A62" s="4" t="s">
        <v>63</v>
      </c>
      <c r="B62" s="5">
        <v>0</v>
      </c>
      <c r="C62" s="6">
        <v>352.67</v>
      </c>
      <c r="D62" s="6">
        <f t="shared" si="1"/>
        <v>352.67</v>
      </c>
    </row>
    <row r="63" spans="1:4" x14ac:dyDescent="0.25">
      <c r="A63" s="4" t="s">
        <v>64</v>
      </c>
      <c r="B63" s="5">
        <v>0</v>
      </c>
      <c r="C63" s="6">
        <v>313.33</v>
      </c>
      <c r="D63" s="6">
        <f t="shared" si="1"/>
        <v>313.33</v>
      </c>
    </row>
    <row r="64" spans="1:4" x14ac:dyDescent="0.25">
      <c r="A64" s="4" t="s">
        <v>65</v>
      </c>
      <c r="B64" s="5">
        <v>307.39999999999998</v>
      </c>
      <c r="C64" s="6">
        <v>0</v>
      </c>
      <c r="D64" s="6">
        <f t="shared" si="1"/>
        <v>307.39999999999998</v>
      </c>
    </row>
    <row r="65" spans="1:4" x14ac:dyDescent="0.25">
      <c r="A65" s="4" t="s">
        <v>66</v>
      </c>
      <c r="B65" s="5">
        <v>252</v>
      </c>
      <c r="C65" s="6">
        <v>0</v>
      </c>
      <c r="D65" s="6">
        <f t="shared" si="1"/>
        <v>252</v>
      </c>
    </row>
    <row r="66" spans="1:4" x14ac:dyDescent="0.25">
      <c r="A66" s="4" t="s">
        <v>67</v>
      </c>
      <c r="B66" s="5">
        <v>0</v>
      </c>
      <c r="C66" s="6">
        <v>233.33</v>
      </c>
      <c r="D66" s="6">
        <f t="shared" si="1"/>
        <v>233.33</v>
      </c>
    </row>
    <row r="67" spans="1:4" x14ac:dyDescent="0.25">
      <c r="A67" s="4" t="s">
        <v>68</v>
      </c>
      <c r="B67" s="5">
        <v>79.78</v>
      </c>
      <c r="C67" s="6">
        <v>147.19999999999999</v>
      </c>
      <c r="D67" s="6">
        <f t="shared" ref="D67:D98" si="2">SUM(B67:C67)</f>
        <v>226.98</v>
      </c>
    </row>
    <row r="68" spans="1:4" x14ac:dyDescent="0.25">
      <c r="A68" s="4" t="s">
        <v>69</v>
      </c>
      <c r="B68" s="5">
        <v>220.68</v>
      </c>
      <c r="C68" s="6">
        <v>0</v>
      </c>
      <c r="D68" s="6">
        <f t="shared" si="2"/>
        <v>220.68</v>
      </c>
    </row>
    <row r="69" spans="1:4" x14ac:dyDescent="0.25">
      <c r="A69" s="4" t="s">
        <v>70</v>
      </c>
      <c r="B69" s="5">
        <v>0</v>
      </c>
      <c r="C69" s="6">
        <v>215.67</v>
      </c>
      <c r="D69" s="6">
        <f t="shared" si="2"/>
        <v>215.67</v>
      </c>
    </row>
    <row r="70" spans="1:4" x14ac:dyDescent="0.25">
      <c r="A70" s="4" t="s">
        <v>71</v>
      </c>
      <c r="B70" s="5">
        <v>0</v>
      </c>
      <c r="C70" s="6">
        <v>203.33</v>
      </c>
      <c r="D70" s="6">
        <f t="shared" si="2"/>
        <v>203.33</v>
      </c>
    </row>
    <row r="71" spans="1:4" x14ac:dyDescent="0.25">
      <c r="A71" s="4" t="s">
        <v>72</v>
      </c>
      <c r="B71" s="5">
        <v>202</v>
      </c>
      <c r="C71" s="6">
        <v>0</v>
      </c>
      <c r="D71" s="6">
        <f t="shared" si="2"/>
        <v>202</v>
      </c>
    </row>
    <row r="72" spans="1:4" x14ac:dyDescent="0.25">
      <c r="A72" s="4" t="s">
        <v>73</v>
      </c>
      <c r="B72" s="5">
        <v>162.4</v>
      </c>
      <c r="C72" s="6">
        <v>0</v>
      </c>
      <c r="D72" s="6">
        <f t="shared" si="2"/>
        <v>162.4</v>
      </c>
    </row>
    <row r="73" spans="1:4" x14ac:dyDescent="0.25">
      <c r="A73" s="4" t="s">
        <v>74</v>
      </c>
      <c r="B73" s="5">
        <v>147</v>
      </c>
      <c r="C73" s="6">
        <v>0</v>
      </c>
      <c r="D73" s="6">
        <f t="shared" si="2"/>
        <v>147</v>
      </c>
    </row>
    <row r="74" spans="1:4" x14ac:dyDescent="0.25">
      <c r="A74" s="4" t="s">
        <v>75</v>
      </c>
      <c r="B74" s="5">
        <v>0</v>
      </c>
      <c r="C74" s="6">
        <v>133.33000000000001</v>
      </c>
      <c r="D74" s="6">
        <f t="shared" si="2"/>
        <v>133.33000000000001</v>
      </c>
    </row>
    <row r="75" spans="1:4" x14ac:dyDescent="0.25">
      <c r="A75" s="4" t="s">
        <v>76</v>
      </c>
      <c r="B75" s="5">
        <v>0</v>
      </c>
      <c r="C75" s="6">
        <v>123.33</v>
      </c>
      <c r="D75" s="6">
        <f t="shared" si="2"/>
        <v>123.33</v>
      </c>
    </row>
    <row r="76" spans="1:4" x14ac:dyDescent="0.25">
      <c r="A76" s="4" t="s">
        <v>77</v>
      </c>
      <c r="B76" s="5">
        <v>0</v>
      </c>
      <c r="C76" s="6">
        <v>114</v>
      </c>
      <c r="D76" s="6">
        <f t="shared" si="2"/>
        <v>114</v>
      </c>
    </row>
    <row r="77" spans="1:4" x14ac:dyDescent="0.25">
      <c r="A77" s="4" t="s">
        <v>78</v>
      </c>
      <c r="B77" s="5">
        <v>0</v>
      </c>
      <c r="C77" s="6">
        <v>96.67</v>
      </c>
      <c r="D77" s="6">
        <f t="shared" si="2"/>
        <v>96.67</v>
      </c>
    </row>
    <row r="78" spans="1:4" x14ac:dyDescent="0.25">
      <c r="A78" s="4" t="s">
        <v>79</v>
      </c>
      <c r="B78" s="5">
        <v>0</v>
      </c>
      <c r="C78" s="6">
        <v>95.3</v>
      </c>
      <c r="D78" s="6">
        <f t="shared" si="2"/>
        <v>95.3</v>
      </c>
    </row>
    <row r="79" spans="1:4" x14ac:dyDescent="0.25">
      <c r="A79" s="4" t="s">
        <v>80</v>
      </c>
      <c r="B79" s="5">
        <v>94</v>
      </c>
      <c r="C79" s="6">
        <v>0</v>
      </c>
      <c r="D79" s="6">
        <f t="shared" si="2"/>
        <v>94</v>
      </c>
    </row>
    <row r="80" spans="1:4" x14ac:dyDescent="0.25">
      <c r="A80" s="4" t="s">
        <v>81</v>
      </c>
      <c r="B80" s="5">
        <v>93.5</v>
      </c>
      <c r="C80" s="6">
        <v>0</v>
      </c>
      <c r="D80" s="6">
        <f t="shared" si="2"/>
        <v>93.5</v>
      </c>
    </row>
    <row r="81" spans="1:4" x14ac:dyDescent="0.25">
      <c r="A81" s="4" t="s">
        <v>82</v>
      </c>
      <c r="B81" s="5">
        <v>91.605900000000005</v>
      </c>
      <c r="C81" s="6">
        <v>0</v>
      </c>
      <c r="D81" s="6">
        <f t="shared" si="2"/>
        <v>91.605900000000005</v>
      </c>
    </row>
    <row r="82" spans="1:4" x14ac:dyDescent="0.25">
      <c r="A82" s="4" t="s">
        <v>83</v>
      </c>
      <c r="B82" s="5">
        <v>79.599999999999994</v>
      </c>
      <c r="C82" s="6">
        <v>0</v>
      </c>
      <c r="D82" s="6">
        <f t="shared" si="2"/>
        <v>79.599999999999994</v>
      </c>
    </row>
    <row r="83" spans="1:4" x14ac:dyDescent="0.25">
      <c r="A83" s="4" t="s">
        <v>84</v>
      </c>
      <c r="B83" s="5">
        <v>23.55</v>
      </c>
      <c r="C83" s="6">
        <v>0</v>
      </c>
      <c r="D83" s="6">
        <f t="shared" si="2"/>
        <v>23.55</v>
      </c>
    </row>
    <row r="84" spans="1:4" x14ac:dyDescent="0.25">
      <c r="A84" s="4" t="s">
        <v>85</v>
      </c>
      <c r="B84" s="5">
        <v>21.49</v>
      </c>
      <c r="C84" s="6">
        <v>0</v>
      </c>
      <c r="D84" s="6">
        <f t="shared" si="2"/>
        <v>21.49</v>
      </c>
    </row>
    <row r="85" spans="1:4" x14ac:dyDescent="0.25">
      <c r="A85" s="4" t="s">
        <v>86</v>
      </c>
      <c r="B85" s="5">
        <v>16.5</v>
      </c>
      <c r="C85" s="6">
        <v>0</v>
      </c>
      <c r="D85" s="6">
        <f t="shared" si="2"/>
        <v>16.5</v>
      </c>
    </row>
    <row r="86" spans="1:4" x14ac:dyDescent="0.25">
      <c r="A86" s="4" t="s">
        <v>87</v>
      </c>
      <c r="B86" s="5">
        <v>13.3</v>
      </c>
      <c r="C86" s="6">
        <v>0</v>
      </c>
      <c r="D86" s="6">
        <f t="shared" si="2"/>
        <v>13.3</v>
      </c>
    </row>
    <row r="87" spans="1:4" x14ac:dyDescent="0.25">
      <c r="A87" s="4" t="s">
        <v>88</v>
      </c>
      <c r="B87" s="5">
        <v>0</v>
      </c>
      <c r="C87" s="6">
        <v>11.67</v>
      </c>
      <c r="D87" s="6">
        <f t="shared" si="2"/>
        <v>11.67</v>
      </c>
    </row>
    <row r="88" spans="1:4" x14ac:dyDescent="0.25">
      <c r="A88" s="4" t="s">
        <v>89</v>
      </c>
      <c r="B88" s="5">
        <v>0</v>
      </c>
      <c r="C88" s="6">
        <v>10</v>
      </c>
      <c r="D88" s="6">
        <f t="shared" si="2"/>
        <v>10</v>
      </c>
    </row>
    <row r="89" spans="1:4" x14ac:dyDescent="0.25">
      <c r="A89" s="4" t="s">
        <v>90</v>
      </c>
      <c r="B89" s="5">
        <v>8</v>
      </c>
      <c r="C89" s="6">
        <v>0</v>
      </c>
      <c r="D89" s="6">
        <f t="shared" si="2"/>
        <v>8</v>
      </c>
    </row>
    <row r="90" spans="1:4" x14ac:dyDescent="0.25">
      <c r="A90" s="4" t="s">
        <v>91</v>
      </c>
      <c r="B90" s="5">
        <v>8</v>
      </c>
      <c r="C90" s="6">
        <v>0</v>
      </c>
      <c r="D90" s="6">
        <f t="shared" si="2"/>
        <v>8</v>
      </c>
    </row>
    <row r="91" spans="1:4" x14ac:dyDescent="0.25">
      <c r="A91" s="4" t="s">
        <v>92</v>
      </c>
      <c r="B91" s="5">
        <v>6.66</v>
      </c>
      <c r="C91" s="6">
        <v>0</v>
      </c>
      <c r="D91" s="6">
        <f t="shared" si="2"/>
        <v>6.66</v>
      </c>
    </row>
    <row r="92" spans="1:4" x14ac:dyDescent="0.25">
      <c r="A92" s="4" t="s">
        <v>93</v>
      </c>
      <c r="B92" s="5">
        <v>3</v>
      </c>
      <c r="C92" s="6">
        <v>0</v>
      </c>
      <c r="D92" s="6">
        <f t="shared" si="2"/>
        <v>3</v>
      </c>
    </row>
    <row r="93" spans="1:4" x14ac:dyDescent="0.25">
      <c r="A93" s="4" t="s">
        <v>93</v>
      </c>
      <c r="B93" s="5">
        <v>2</v>
      </c>
      <c r="C93" s="6">
        <v>0</v>
      </c>
      <c r="D93" s="6">
        <f t="shared" si="2"/>
        <v>2</v>
      </c>
    </row>
    <row r="94" spans="1:4" x14ac:dyDescent="0.25">
      <c r="A94" s="4" t="s">
        <v>59</v>
      </c>
      <c r="B94" s="5">
        <v>2</v>
      </c>
      <c r="C94" s="6">
        <v>0</v>
      </c>
      <c r="D94" s="6">
        <f t="shared" si="2"/>
        <v>2</v>
      </c>
    </row>
    <row r="95" spans="1:4" x14ac:dyDescent="0.25">
      <c r="A95" s="4" t="s">
        <v>94</v>
      </c>
      <c r="B95" s="5">
        <v>2</v>
      </c>
      <c r="C95" s="6">
        <v>0</v>
      </c>
      <c r="D95" s="6">
        <f t="shared" si="2"/>
        <v>2</v>
      </c>
    </row>
    <row r="96" spans="1:4" x14ac:dyDescent="0.25">
      <c r="A96" s="4" t="s">
        <v>95</v>
      </c>
      <c r="B96" s="5">
        <v>1.66</v>
      </c>
      <c r="C96" s="6">
        <v>0</v>
      </c>
      <c r="D96" s="6">
        <f t="shared" si="2"/>
        <v>1.66</v>
      </c>
    </row>
    <row r="97" spans="1:4" x14ac:dyDescent="0.25">
      <c r="A97" s="4" t="s">
        <v>96</v>
      </c>
      <c r="B97" s="5">
        <v>1.18</v>
      </c>
      <c r="C97" s="6">
        <v>0</v>
      </c>
      <c r="D97" s="6">
        <f t="shared" si="2"/>
        <v>1.18</v>
      </c>
    </row>
    <row r="98" spans="1:4" x14ac:dyDescent="0.25">
      <c r="A98" s="4" t="s">
        <v>97</v>
      </c>
      <c r="B98" s="5">
        <v>1</v>
      </c>
      <c r="C98" s="6">
        <v>0</v>
      </c>
      <c r="D98" s="6">
        <f t="shared" si="2"/>
        <v>1</v>
      </c>
    </row>
    <row r="99" spans="1:4" x14ac:dyDescent="0.25">
      <c r="A99" s="4" t="s">
        <v>98</v>
      </c>
      <c r="B99" s="5">
        <v>0</v>
      </c>
      <c r="C99" s="6">
        <v>0</v>
      </c>
      <c r="D99" s="6">
        <f t="shared" ref="D99:D100" si="3">SUM(B99:C99)</f>
        <v>0</v>
      </c>
    </row>
    <row r="100" spans="1:4" x14ac:dyDescent="0.25">
      <c r="A100" s="7" t="s">
        <v>99</v>
      </c>
      <c r="B100" s="8">
        <v>0</v>
      </c>
      <c r="C100" s="9">
        <v>0</v>
      </c>
      <c r="D100" s="9">
        <f t="shared" si="3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0FBC-706F-4B5E-917D-A29A2E472BBC}">
  <dimension ref="B1:K75"/>
  <sheetViews>
    <sheetView zoomScale="55" zoomScaleNormal="55" workbookViewId="0">
      <selection activeCell="H79" sqref="H79"/>
    </sheetView>
  </sheetViews>
  <sheetFormatPr defaultRowHeight="15" x14ac:dyDescent="0.25"/>
  <cols>
    <col min="2" max="2" width="13.28515625" bestFit="1" customWidth="1"/>
    <col min="3" max="3" width="17.28515625" bestFit="1" customWidth="1"/>
    <col min="4" max="4" width="16.28515625" customWidth="1"/>
  </cols>
  <sheetData>
    <row r="1" spans="2:5" x14ac:dyDescent="0.25">
      <c r="C1" s="103" t="s">
        <v>106</v>
      </c>
      <c r="D1" s="103"/>
      <c r="E1" s="103"/>
    </row>
    <row r="2" spans="2:5" x14ac:dyDescent="0.25">
      <c r="B2" s="12"/>
      <c r="C2" s="14" t="s">
        <v>100</v>
      </c>
      <c r="D2" s="14" t="s">
        <v>101</v>
      </c>
      <c r="E2" s="14" t="s">
        <v>3</v>
      </c>
    </row>
    <row r="3" spans="2:5" x14ac:dyDescent="0.25">
      <c r="B3" s="14" t="s">
        <v>102</v>
      </c>
      <c r="C3" s="12">
        <v>288840.24699999986</v>
      </c>
      <c r="D3" s="12">
        <v>39395.832999999999</v>
      </c>
      <c r="E3" s="12">
        <f>SUM(C3:D3)</f>
        <v>328236.07999999984</v>
      </c>
    </row>
    <row r="4" spans="2:5" x14ac:dyDescent="0.25">
      <c r="B4" s="14" t="s">
        <v>103</v>
      </c>
      <c r="C4" s="12">
        <v>17.5</v>
      </c>
      <c r="D4" s="12">
        <v>238051.89699999976</v>
      </c>
      <c r="E4" s="12">
        <f>SUM(C4:D4)</f>
        <v>238069.39699999976</v>
      </c>
    </row>
    <row r="5" spans="2:5" x14ac:dyDescent="0.25">
      <c r="B5" s="14" t="s">
        <v>104</v>
      </c>
      <c r="C5" s="12"/>
      <c r="D5" s="12">
        <v>19101.262999999992</v>
      </c>
      <c r="E5" s="12">
        <f>SUM(C5:D5)</f>
        <v>19101.262999999992</v>
      </c>
    </row>
    <row r="6" spans="2:5" x14ac:dyDescent="0.25">
      <c r="B6" s="14" t="s">
        <v>3</v>
      </c>
      <c r="C6" s="12">
        <f>SUM(C3:C4)</f>
        <v>288857.74699999986</v>
      </c>
      <c r="D6" s="12">
        <f>SUM(D4:D5)</f>
        <v>257153.15999999974</v>
      </c>
      <c r="E6" s="13"/>
    </row>
    <row r="15" spans="2:5" x14ac:dyDescent="0.25">
      <c r="C15" s="103" t="s">
        <v>105</v>
      </c>
      <c r="D15" s="103"/>
      <c r="E15" s="103"/>
    </row>
    <row r="16" spans="2:5" x14ac:dyDescent="0.25">
      <c r="B16" s="12"/>
      <c r="C16" s="14" t="s">
        <v>100</v>
      </c>
      <c r="D16" s="14" t="s">
        <v>101</v>
      </c>
      <c r="E16" s="14" t="s">
        <v>3</v>
      </c>
    </row>
    <row r="17" spans="2:5" x14ac:dyDescent="0.25">
      <c r="B17" s="14" t="s">
        <v>102</v>
      </c>
      <c r="C17" s="12">
        <v>239190.52899999986</v>
      </c>
      <c r="D17" s="12">
        <v>31592.804</v>
      </c>
      <c r="E17" s="12">
        <f>SUM(C17:D17)</f>
        <v>270783.33299999987</v>
      </c>
    </row>
    <row r="18" spans="2:5" x14ac:dyDescent="0.25">
      <c r="B18" s="14" t="s">
        <v>103</v>
      </c>
      <c r="C18" s="12">
        <v>14.211</v>
      </c>
      <c r="D18" s="12">
        <v>190974.399</v>
      </c>
      <c r="E18" s="12">
        <f>SUM(C18:D18)</f>
        <v>190988.61000000002</v>
      </c>
    </row>
    <row r="19" spans="2:5" x14ac:dyDescent="0.25">
      <c r="B19" s="14" t="s">
        <v>104</v>
      </c>
      <c r="C19" s="12"/>
      <c r="D19" s="12">
        <v>15148.685000000003</v>
      </c>
      <c r="E19" s="12">
        <f t="shared" ref="E19" si="0">SUM(C19:D19)</f>
        <v>15148.685000000003</v>
      </c>
    </row>
    <row r="20" spans="2:5" x14ac:dyDescent="0.25">
      <c r="B20" s="14" t="s">
        <v>3</v>
      </c>
      <c r="C20" s="12">
        <f>SUM(C17:C19)</f>
        <v>239204.73999999987</v>
      </c>
      <c r="D20" s="12">
        <f>SUM(D17:D19)</f>
        <v>237715.88800000001</v>
      </c>
      <c r="E20" s="13"/>
    </row>
    <row r="31" spans="2:5" x14ac:dyDescent="0.25">
      <c r="C31" s="103" t="s">
        <v>110</v>
      </c>
      <c r="D31" s="103"/>
      <c r="E31" s="103"/>
    </row>
    <row r="32" spans="2:5" x14ac:dyDescent="0.25">
      <c r="B32" s="12"/>
      <c r="C32" s="14" t="s">
        <v>107</v>
      </c>
      <c r="D32" s="14" t="s">
        <v>108</v>
      </c>
      <c r="E32" s="14" t="s">
        <v>3</v>
      </c>
    </row>
    <row r="33" spans="2:5" x14ac:dyDescent="0.25">
      <c r="B33" s="14" t="s">
        <v>103</v>
      </c>
      <c r="C33" s="12">
        <f>1235.026+421829.469</f>
        <v>423064.495</v>
      </c>
      <c r="D33" s="12">
        <f>503.132+20002.85</f>
        <v>20505.982</v>
      </c>
      <c r="E33" s="12">
        <f>SUM(C33:D33)</f>
        <v>443570.47700000001</v>
      </c>
    </row>
    <row r="34" spans="2:5" x14ac:dyDescent="0.25">
      <c r="B34" s="14" t="s">
        <v>102</v>
      </c>
      <c r="C34" s="12">
        <f>47437.363+371.823+11215.781</f>
        <v>59024.966999999997</v>
      </c>
      <c r="D34" s="12">
        <f>42569.1+273818.674</f>
        <v>316387.77399999998</v>
      </c>
      <c r="E34" s="12">
        <f t="shared" ref="E34:E35" si="1">SUM(C34:D34)</f>
        <v>375412.74099999998</v>
      </c>
    </row>
    <row r="35" spans="2:5" x14ac:dyDescent="0.25">
      <c r="B35" s="14" t="s">
        <v>104</v>
      </c>
      <c r="C35" s="12">
        <f>33061.186+8365.933</f>
        <v>41427.119000000006</v>
      </c>
      <c r="D35" s="12">
        <v>9354.5239999999994</v>
      </c>
      <c r="E35" s="12">
        <f t="shared" si="1"/>
        <v>50781.643000000004</v>
      </c>
    </row>
    <row r="36" spans="2:5" x14ac:dyDescent="0.25">
      <c r="B36" s="14" t="s">
        <v>109</v>
      </c>
      <c r="C36" s="12">
        <f>SUM(C33:C35)</f>
        <v>523516.58100000001</v>
      </c>
      <c r="D36" s="12">
        <f>SUM(D33:D35)</f>
        <v>346248.27999999997</v>
      </c>
      <c r="E36" s="13"/>
    </row>
    <row r="49" spans="2:5" x14ac:dyDescent="0.25">
      <c r="C49" s="103" t="s">
        <v>111</v>
      </c>
      <c r="D49" s="103"/>
      <c r="E49" s="103"/>
    </row>
    <row r="50" spans="2:5" x14ac:dyDescent="0.25">
      <c r="B50" s="5"/>
      <c r="C50" s="16" t="s">
        <v>107</v>
      </c>
      <c r="D50" s="16" t="s">
        <v>108</v>
      </c>
      <c r="E50" s="11" t="s">
        <v>3</v>
      </c>
    </row>
    <row r="51" spans="2:5" x14ac:dyDescent="0.25">
      <c r="B51" s="11" t="s">
        <v>103</v>
      </c>
      <c r="C51" s="12">
        <v>254693.89</v>
      </c>
      <c r="D51" s="12">
        <v>4318.8490000000002</v>
      </c>
      <c r="E51" s="12">
        <f t="shared" ref="E51:E53" si="2">SUM(C51:D51)</f>
        <v>259012.739</v>
      </c>
    </row>
    <row r="52" spans="2:5" x14ac:dyDescent="0.25">
      <c r="B52" s="11" t="s">
        <v>102</v>
      </c>
      <c r="C52" s="12">
        <v>14302.648999999999</v>
      </c>
      <c r="D52" s="12">
        <v>116704.41899999999</v>
      </c>
      <c r="E52" s="12">
        <f t="shared" si="2"/>
        <v>131007.068</v>
      </c>
    </row>
    <row r="53" spans="2:5" x14ac:dyDescent="0.25">
      <c r="B53" s="11" t="s">
        <v>104</v>
      </c>
      <c r="C53" s="12">
        <v>22888.804</v>
      </c>
      <c r="D53" s="12">
        <v>7648.8559999999998</v>
      </c>
      <c r="E53" s="12">
        <f t="shared" si="2"/>
        <v>30537.66</v>
      </c>
    </row>
    <row r="54" spans="2:5" x14ac:dyDescent="0.25">
      <c r="B54" s="11" t="s">
        <v>109</v>
      </c>
      <c r="C54" s="12">
        <v>291885.34299999999</v>
      </c>
      <c r="D54" s="12">
        <v>128672.124</v>
      </c>
      <c r="E54" s="13"/>
    </row>
    <row r="69" spans="2:11" x14ac:dyDescent="0.25">
      <c r="B69" s="17"/>
      <c r="C69" s="102" t="s">
        <v>112</v>
      </c>
      <c r="D69" s="102"/>
      <c r="E69" s="102"/>
      <c r="F69" s="102"/>
      <c r="G69" s="102"/>
      <c r="H69" s="102"/>
      <c r="I69" s="102"/>
      <c r="J69" s="102"/>
      <c r="K69" s="102"/>
    </row>
    <row r="70" spans="2:11" x14ac:dyDescent="0.25">
      <c r="B70" s="18"/>
      <c r="C70" s="101" t="s">
        <v>113</v>
      </c>
      <c r="D70" s="101"/>
      <c r="E70" s="101"/>
      <c r="F70" s="101" t="s">
        <v>114</v>
      </c>
      <c r="G70" s="101"/>
      <c r="H70" s="101"/>
      <c r="I70" s="101" t="s">
        <v>115</v>
      </c>
      <c r="J70" s="101"/>
      <c r="K70" s="101"/>
    </row>
    <row r="71" spans="2:11" x14ac:dyDescent="0.25">
      <c r="B71" s="15"/>
      <c r="C71" s="11" t="s">
        <v>116</v>
      </c>
      <c r="D71" s="11" t="s">
        <v>117</v>
      </c>
      <c r="E71" s="11" t="s">
        <v>3</v>
      </c>
      <c r="F71" s="11" t="s">
        <v>116</v>
      </c>
      <c r="G71" s="11" t="s">
        <v>117</v>
      </c>
      <c r="H71" s="11" t="s">
        <v>3</v>
      </c>
      <c r="I71" s="11" t="s">
        <v>116</v>
      </c>
      <c r="J71" s="11" t="s">
        <v>117</v>
      </c>
      <c r="K71" s="11" t="s">
        <v>3</v>
      </c>
    </row>
    <row r="72" spans="2:11" x14ac:dyDescent="0.25">
      <c r="B72" s="11" t="s">
        <v>103</v>
      </c>
      <c r="C72" s="5">
        <v>375412.74099999998</v>
      </c>
      <c r="D72" s="5">
        <v>238069.4</v>
      </c>
      <c r="E72" s="5">
        <f>SUM(C72:D72)</f>
        <v>613482.14099999995</v>
      </c>
      <c r="F72" s="5">
        <v>131007.068</v>
      </c>
      <c r="G72" s="5">
        <v>190988.61</v>
      </c>
      <c r="H72" s="5">
        <f>SUM(F72:G72)</f>
        <v>321995.67799999996</v>
      </c>
      <c r="I72" s="5">
        <f>C72-F72</f>
        <v>244405.67299999998</v>
      </c>
      <c r="J72" s="5">
        <f>D72-G72</f>
        <v>47080.790000000008</v>
      </c>
      <c r="K72" s="5">
        <f>SUM(I72:J72)</f>
        <v>291486.46299999999</v>
      </c>
    </row>
    <row r="73" spans="2:11" x14ac:dyDescent="0.25">
      <c r="B73" s="11" t="s">
        <v>102</v>
      </c>
      <c r="C73" s="5">
        <v>443570.47700000001</v>
      </c>
      <c r="D73" s="5">
        <v>328236.08</v>
      </c>
      <c r="E73" s="5">
        <f t="shared" ref="E73:E74" si="3">SUM(C73:D73)</f>
        <v>771806.55700000003</v>
      </c>
      <c r="F73" s="5">
        <v>259012.739</v>
      </c>
      <c r="G73" s="5">
        <v>270783.33299999998</v>
      </c>
      <c r="H73" s="5">
        <f t="shared" ref="H73:H74" si="4">SUM(F73:G73)</f>
        <v>529796.07199999993</v>
      </c>
      <c r="I73" s="5">
        <f t="shared" ref="I73:J74" si="5">C73-F73</f>
        <v>184557.73800000001</v>
      </c>
      <c r="J73" s="5">
        <f t="shared" si="5"/>
        <v>57452.747000000032</v>
      </c>
      <c r="K73" s="5">
        <f t="shared" ref="K73:K74" si="6">SUM(I73:J73)</f>
        <v>242010.48500000004</v>
      </c>
    </row>
    <row r="74" spans="2:11" x14ac:dyDescent="0.25">
      <c r="B74" s="11" t="s">
        <v>118</v>
      </c>
      <c r="C74" s="5">
        <v>50781.642999999996</v>
      </c>
      <c r="D74" s="5">
        <v>19101.262999999999</v>
      </c>
      <c r="E74" s="5">
        <f t="shared" si="3"/>
        <v>69882.905999999988</v>
      </c>
      <c r="F74" s="5">
        <v>30537.66</v>
      </c>
      <c r="G74" s="5">
        <v>15148.684999999999</v>
      </c>
      <c r="H74" s="5">
        <f t="shared" si="4"/>
        <v>45686.345000000001</v>
      </c>
      <c r="I74" s="5">
        <f t="shared" si="5"/>
        <v>20243.982999999997</v>
      </c>
      <c r="J74" s="5">
        <f t="shared" si="5"/>
        <v>3952.5779999999995</v>
      </c>
      <c r="K74" s="5">
        <f t="shared" si="6"/>
        <v>24196.560999999994</v>
      </c>
    </row>
    <row r="75" spans="2:11" x14ac:dyDescent="0.25">
      <c r="B75" s="11" t="s">
        <v>3</v>
      </c>
      <c r="C75" s="5">
        <f>SUM(C72:C74)</f>
        <v>869764.86100000003</v>
      </c>
      <c r="D75" s="5">
        <f t="shared" ref="D75:K75" si="7">SUM(D72:D74)</f>
        <v>585406.74300000002</v>
      </c>
      <c r="E75" s="5">
        <f t="shared" si="7"/>
        <v>1455171.6039999998</v>
      </c>
      <c r="F75" s="5">
        <f t="shared" si="7"/>
        <v>420557.467</v>
      </c>
      <c r="G75" s="5">
        <f t="shared" si="7"/>
        <v>476920.62799999997</v>
      </c>
      <c r="H75" s="5">
        <f t="shared" si="7"/>
        <v>897478.09499999986</v>
      </c>
      <c r="I75" s="5">
        <f t="shared" si="7"/>
        <v>449207.39399999997</v>
      </c>
      <c r="J75" s="5">
        <f t="shared" si="7"/>
        <v>108486.11500000003</v>
      </c>
      <c r="K75" s="5">
        <f t="shared" si="7"/>
        <v>557693.50900000008</v>
      </c>
    </row>
  </sheetData>
  <mergeCells count="8">
    <mergeCell ref="I70:K70"/>
    <mergeCell ref="C69:K69"/>
    <mergeCell ref="C15:E15"/>
    <mergeCell ref="C1:E1"/>
    <mergeCell ref="C31:E31"/>
    <mergeCell ref="C49:E49"/>
    <mergeCell ref="C70:E70"/>
    <mergeCell ref="F70:H7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E2E8-41D2-4267-96C7-F6814D63F09E}">
  <dimension ref="A1:AF50"/>
  <sheetViews>
    <sheetView zoomScale="55" zoomScaleNormal="55" workbookViewId="0">
      <selection activeCell="F40" sqref="F40"/>
    </sheetView>
  </sheetViews>
  <sheetFormatPr defaultRowHeight="15" x14ac:dyDescent="0.25"/>
  <cols>
    <col min="1" max="1" width="15.140625" customWidth="1"/>
    <col min="2" max="2" width="13.28515625" customWidth="1"/>
    <col min="3" max="3" width="12" bestFit="1" customWidth="1"/>
    <col min="4" max="4" width="11" bestFit="1" customWidth="1"/>
    <col min="5" max="5" width="12" bestFit="1" customWidth="1"/>
    <col min="6" max="6" width="11" bestFit="1" customWidth="1"/>
    <col min="7" max="7" width="10" bestFit="1" customWidth="1"/>
    <col min="8" max="8" width="12" bestFit="1" customWidth="1"/>
    <col min="9" max="9" width="12.28515625" bestFit="1" customWidth="1"/>
    <col min="10" max="10" width="14.7109375" bestFit="1" customWidth="1"/>
    <col min="11" max="11" width="11" bestFit="1" customWidth="1"/>
    <col min="12" max="12" width="12" bestFit="1" customWidth="1"/>
    <col min="13" max="13" width="11.5703125" bestFit="1" customWidth="1"/>
    <col min="14" max="14" width="14.7109375" bestFit="1" customWidth="1"/>
    <col min="16" max="16" width="10.42578125" bestFit="1" customWidth="1"/>
    <col min="18" max="18" width="12" bestFit="1" customWidth="1"/>
    <col min="19" max="19" width="12.28515625" bestFit="1" customWidth="1"/>
    <col min="20" max="20" width="14.42578125" bestFit="1" customWidth="1"/>
    <col min="21" max="21" width="14.7109375" bestFit="1" customWidth="1"/>
    <col min="23" max="23" width="10.42578125" bestFit="1" customWidth="1"/>
    <col min="24" max="24" width="10" bestFit="1" customWidth="1"/>
    <col min="25" max="25" width="12.140625" bestFit="1" customWidth="1"/>
    <col min="26" max="26" width="12.28515625" bestFit="1" customWidth="1"/>
    <col min="27" max="27" width="14.5703125" bestFit="1" customWidth="1"/>
    <col min="28" max="28" width="14.7109375" bestFit="1" customWidth="1"/>
    <col min="29" max="29" width="10.42578125" bestFit="1" customWidth="1"/>
  </cols>
  <sheetData>
    <row r="1" spans="1:32" x14ac:dyDescent="0.25">
      <c r="A1" s="104" t="s">
        <v>119</v>
      </c>
      <c r="B1" s="108" t="s">
        <v>120</v>
      </c>
      <c r="C1" s="104">
        <v>2018</v>
      </c>
      <c r="D1" s="106"/>
      <c r="E1" s="104">
        <v>2019</v>
      </c>
      <c r="F1" s="105"/>
      <c r="G1" s="106"/>
      <c r="H1" s="104">
        <v>2020</v>
      </c>
      <c r="I1" s="105"/>
      <c r="J1" s="105"/>
      <c r="K1" s="106"/>
      <c r="L1" s="104">
        <v>2021</v>
      </c>
      <c r="M1" s="105"/>
      <c r="N1" s="105"/>
      <c r="O1" s="105"/>
      <c r="P1" s="105"/>
      <c r="Q1" s="106"/>
      <c r="R1" s="104">
        <v>2022</v>
      </c>
      <c r="S1" s="105"/>
      <c r="T1" s="105"/>
      <c r="U1" s="105"/>
      <c r="V1" s="105"/>
      <c r="W1" s="105"/>
      <c r="X1" s="106"/>
      <c r="Y1" s="104">
        <v>2023</v>
      </c>
      <c r="Z1" s="105"/>
      <c r="AA1" s="105"/>
      <c r="AB1" s="105"/>
      <c r="AC1" s="105"/>
      <c r="AD1" s="106"/>
    </row>
    <row r="2" spans="1:32" x14ac:dyDescent="0.25">
      <c r="A2" s="107"/>
      <c r="B2" s="109"/>
      <c r="C2" s="37" t="s">
        <v>121</v>
      </c>
      <c r="D2" s="38" t="s">
        <v>122</v>
      </c>
      <c r="E2" s="37" t="s">
        <v>121</v>
      </c>
      <c r="F2" s="39" t="s">
        <v>122</v>
      </c>
      <c r="G2" s="38" t="s">
        <v>123</v>
      </c>
      <c r="H2" s="37" t="s">
        <v>121</v>
      </c>
      <c r="I2" s="39" t="s">
        <v>124</v>
      </c>
      <c r="J2" s="39" t="s">
        <v>125</v>
      </c>
      <c r="K2" s="38" t="s">
        <v>122</v>
      </c>
      <c r="L2" s="37" t="s">
        <v>121</v>
      </c>
      <c r="M2" s="39" t="s">
        <v>126</v>
      </c>
      <c r="N2" s="39" t="s">
        <v>125</v>
      </c>
      <c r="O2" s="39" t="s">
        <v>127</v>
      </c>
      <c r="P2" s="39" t="s">
        <v>128</v>
      </c>
      <c r="Q2" s="38" t="s">
        <v>129</v>
      </c>
      <c r="R2" s="37" t="s">
        <v>121</v>
      </c>
      <c r="S2" s="39" t="s">
        <v>124</v>
      </c>
      <c r="T2" s="39" t="s">
        <v>130</v>
      </c>
      <c r="U2" s="39" t="s">
        <v>125</v>
      </c>
      <c r="V2" s="39" t="s">
        <v>127</v>
      </c>
      <c r="W2" s="39" t="s">
        <v>128</v>
      </c>
      <c r="X2" s="38" t="s">
        <v>129</v>
      </c>
      <c r="Y2" s="37" t="s">
        <v>131</v>
      </c>
      <c r="Z2" s="39" t="s">
        <v>124</v>
      </c>
      <c r="AA2" s="39" t="s">
        <v>132</v>
      </c>
      <c r="AB2" s="39" t="s">
        <v>125</v>
      </c>
      <c r="AC2" s="39" t="s">
        <v>127</v>
      </c>
      <c r="AD2" s="38" t="s">
        <v>128</v>
      </c>
    </row>
    <row r="3" spans="1:32" x14ac:dyDescent="0.25">
      <c r="A3" s="19" t="s">
        <v>103</v>
      </c>
      <c r="B3" s="20" t="s">
        <v>133</v>
      </c>
      <c r="C3" s="21">
        <v>6480.9629999999997</v>
      </c>
      <c r="D3" s="22">
        <v>53564.869999999995</v>
      </c>
      <c r="E3" s="21">
        <v>58029.340000000011</v>
      </c>
      <c r="F3" s="23">
        <v>128324.48999999999</v>
      </c>
      <c r="G3" s="22"/>
      <c r="H3" s="21">
        <v>4771.683</v>
      </c>
      <c r="I3" s="23">
        <v>5924.7960000000003</v>
      </c>
      <c r="J3" s="23">
        <v>2090.2110000000002</v>
      </c>
      <c r="K3" s="22">
        <v>10383.021000000002</v>
      </c>
      <c r="L3" s="21">
        <v>5566.1190000000006</v>
      </c>
      <c r="M3" s="23">
        <v>3608.1039999999998</v>
      </c>
      <c r="N3" s="23">
        <v>35455.136000000006</v>
      </c>
      <c r="O3" s="23"/>
      <c r="P3" s="23"/>
      <c r="Q3" s="22"/>
      <c r="R3" s="21">
        <v>3016.6670000000004</v>
      </c>
      <c r="S3" s="23"/>
      <c r="T3" s="23">
        <v>1696</v>
      </c>
      <c r="U3" s="23">
        <v>24463.403999999999</v>
      </c>
      <c r="V3" s="23"/>
      <c r="W3" s="23"/>
      <c r="X3" s="22"/>
      <c r="Y3" s="21">
        <v>3571.759</v>
      </c>
      <c r="Z3" s="23">
        <v>11856.9</v>
      </c>
      <c r="AA3" s="23">
        <v>10097.921</v>
      </c>
      <c r="AB3" s="23">
        <v>49061.493999999999</v>
      </c>
      <c r="AC3" s="23"/>
      <c r="AD3" s="22"/>
      <c r="AE3" s="24"/>
      <c r="AF3" s="24"/>
    </row>
    <row r="4" spans="1:32" x14ac:dyDescent="0.25">
      <c r="A4" s="19" t="s">
        <v>102</v>
      </c>
      <c r="B4" s="20" t="s">
        <v>133</v>
      </c>
      <c r="C4" s="21">
        <v>445.17700000000002</v>
      </c>
      <c r="D4" s="22">
        <v>21618.35</v>
      </c>
      <c r="E4" s="21"/>
      <c r="F4" s="23">
        <v>44513.43</v>
      </c>
      <c r="G4" s="22"/>
      <c r="H4" s="21"/>
      <c r="I4" s="23"/>
      <c r="J4" s="23"/>
      <c r="K4" s="22">
        <v>1254</v>
      </c>
      <c r="L4" s="21">
        <v>445.17700000000002</v>
      </c>
      <c r="M4" s="23">
        <v>1600</v>
      </c>
      <c r="N4" s="23">
        <v>17525.57</v>
      </c>
      <c r="O4" s="23"/>
      <c r="P4" s="23"/>
      <c r="Q4" s="22"/>
      <c r="R4" s="21"/>
      <c r="S4" s="23"/>
      <c r="T4" s="23">
        <v>1639.1</v>
      </c>
      <c r="U4" s="23">
        <v>19390.241000000002</v>
      </c>
      <c r="V4" s="23"/>
      <c r="W4" s="23"/>
      <c r="X4" s="22"/>
      <c r="Y4" s="21">
        <v>787.21400000000006</v>
      </c>
      <c r="Z4" s="23">
        <v>2492.085</v>
      </c>
      <c r="AA4" s="23">
        <v>380</v>
      </c>
      <c r="AB4" s="23">
        <v>11498.465</v>
      </c>
      <c r="AC4" s="23"/>
      <c r="AD4" s="22"/>
      <c r="AE4" s="24"/>
      <c r="AF4" s="24"/>
    </row>
    <row r="5" spans="1:32" x14ac:dyDescent="0.25">
      <c r="A5" s="19" t="s">
        <v>118</v>
      </c>
      <c r="B5" s="20" t="s">
        <v>133</v>
      </c>
      <c r="C5" s="21">
        <v>2435.0720000000001</v>
      </c>
      <c r="D5" s="22">
        <v>9319.83</v>
      </c>
      <c r="E5" s="21">
        <v>9315.2799999999988</v>
      </c>
      <c r="F5" s="23">
        <v>30300.870000000003</v>
      </c>
      <c r="G5" s="22"/>
      <c r="H5" s="21">
        <v>409.38</v>
      </c>
      <c r="I5" s="23">
        <v>606.13400000000001</v>
      </c>
      <c r="J5" s="23">
        <v>1227.837</v>
      </c>
      <c r="K5" s="22"/>
      <c r="L5" s="21">
        <v>2169.0410000000002</v>
      </c>
      <c r="M5" s="23">
        <v>310</v>
      </c>
      <c r="N5" s="23">
        <v>1032.95</v>
      </c>
      <c r="O5" s="23"/>
      <c r="P5" s="23"/>
      <c r="Q5" s="22"/>
      <c r="R5" s="21"/>
      <c r="S5" s="23"/>
      <c r="T5" s="23"/>
      <c r="U5" s="23">
        <v>2322.8150000000001</v>
      </c>
      <c r="V5" s="23"/>
      <c r="W5" s="23"/>
      <c r="X5" s="22"/>
      <c r="Y5" s="21"/>
      <c r="Z5" s="23"/>
      <c r="AA5" s="23"/>
      <c r="AB5" s="23"/>
      <c r="AC5" s="23"/>
      <c r="AD5" s="22"/>
      <c r="AE5" s="24"/>
      <c r="AF5" s="24"/>
    </row>
    <row r="6" spans="1:32" x14ac:dyDescent="0.25">
      <c r="A6" s="19" t="s">
        <v>103</v>
      </c>
      <c r="B6" s="20" t="s">
        <v>134</v>
      </c>
      <c r="C6" s="21"/>
      <c r="D6" s="25"/>
      <c r="E6" s="21"/>
      <c r="F6" s="26"/>
      <c r="G6" s="27">
        <v>1410</v>
      </c>
      <c r="H6" s="21"/>
      <c r="I6" s="28"/>
      <c r="J6" s="28"/>
      <c r="K6" s="25"/>
      <c r="L6" s="21"/>
      <c r="M6" s="26"/>
      <c r="N6" s="26"/>
      <c r="O6" s="28"/>
      <c r="P6" s="2">
        <v>878</v>
      </c>
      <c r="Q6" s="29"/>
      <c r="R6" s="30"/>
      <c r="S6" s="28"/>
      <c r="T6" s="28"/>
      <c r="U6" s="28"/>
      <c r="V6" s="28"/>
      <c r="W6" s="28"/>
      <c r="X6" s="29"/>
      <c r="Y6" s="30"/>
      <c r="Z6" s="28"/>
      <c r="AA6" s="28"/>
      <c r="AB6" s="28"/>
      <c r="AC6" s="2">
        <v>210</v>
      </c>
      <c r="AD6" s="29"/>
      <c r="AE6" s="24"/>
      <c r="AF6" s="24"/>
    </row>
    <row r="7" spans="1:32" x14ac:dyDescent="0.25">
      <c r="A7" s="31" t="s">
        <v>135</v>
      </c>
      <c r="B7" s="20" t="s">
        <v>134</v>
      </c>
      <c r="C7" s="32"/>
      <c r="D7" s="27"/>
      <c r="E7" s="32"/>
      <c r="F7" s="2"/>
      <c r="G7" s="27"/>
      <c r="H7" s="32"/>
      <c r="I7" s="2"/>
      <c r="J7" s="2"/>
      <c r="K7" s="27"/>
      <c r="L7" s="32"/>
      <c r="M7" s="2"/>
      <c r="N7" s="2"/>
      <c r="O7" s="2"/>
      <c r="P7" s="2"/>
      <c r="Q7" s="27"/>
      <c r="R7" s="32"/>
      <c r="S7" s="2"/>
      <c r="T7" s="2"/>
      <c r="U7" s="2"/>
      <c r="V7" s="2"/>
      <c r="W7" s="2"/>
      <c r="X7" s="27"/>
      <c r="Y7" s="32"/>
      <c r="Z7" s="2"/>
      <c r="AA7" s="2"/>
      <c r="AB7" s="2"/>
      <c r="AC7" s="2">
        <v>209.6</v>
      </c>
      <c r="AD7" s="27"/>
    </row>
    <row r="8" spans="1:32" ht="51.75" customHeight="1" thickBot="1" x14ac:dyDescent="0.3">
      <c r="A8" s="36" t="s">
        <v>136</v>
      </c>
      <c r="B8" s="53" t="s">
        <v>137</v>
      </c>
      <c r="C8" s="33"/>
      <c r="D8" s="34"/>
      <c r="E8" s="33"/>
      <c r="F8" s="35"/>
      <c r="G8" s="34"/>
      <c r="H8" s="33"/>
      <c r="I8" s="35"/>
      <c r="J8" s="35"/>
      <c r="K8" s="34"/>
      <c r="L8" s="33"/>
      <c r="M8" s="35"/>
      <c r="N8" s="35"/>
      <c r="O8" s="35">
        <v>869.22199999999998</v>
      </c>
      <c r="P8" s="35">
        <v>124.846</v>
      </c>
      <c r="Q8" s="34">
        <v>1443.1179999999999</v>
      </c>
      <c r="R8" s="33"/>
      <c r="S8" s="35"/>
      <c r="T8" s="35"/>
      <c r="U8" s="35"/>
      <c r="V8" s="35">
        <v>336.87799999999999</v>
      </c>
      <c r="W8" s="35">
        <v>1764.251</v>
      </c>
      <c r="X8" s="34">
        <v>1907.615</v>
      </c>
      <c r="Y8" s="33"/>
      <c r="Z8" s="35"/>
      <c r="AA8" s="35"/>
      <c r="AB8" s="35"/>
      <c r="AC8" s="35">
        <v>338.74</v>
      </c>
      <c r="AD8" s="34">
        <v>2136.317</v>
      </c>
      <c r="AF8" s="17"/>
    </row>
    <row r="9" spans="1:32" ht="15.75" thickBot="1" x14ac:dyDescent="0.3">
      <c r="C9">
        <f>SUM(C3:C8)</f>
        <v>9361.2119999999995</v>
      </c>
      <c r="D9">
        <f t="shared" ref="D9:AD9" si="0">SUM(D3:D8)</f>
        <v>84503.05</v>
      </c>
      <c r="E9">
        <f t="shared" si="0"/>
        <v>67344.62000000001</v>
      </c>
      <c r="F9">
        <f t="shared" si="0"/>
        <v>203138.78999999998</v>
      </c>
      <c r="G9">
        <f t="shared" si="0"/>
        <v>1410</v>
      </c>
      <c r="H9">
        <f t="shared" si="0"/>
        <v>5181.0630000000001</v>
      </c>
      <c r="I9">
        <f t="shared" si="0"/>
        <v>6530.93</v>
      </c>
      <c r="J9">
        <f t="shared" si="0"/>
        <v>3318.0480000000002</v>
      </c>
      <c r="K9">
        <f t="shared" si="0"/>
        <v>11637.021000000002</v>
      </c>
      <c r="L9">
        <f t="shared" si="0"/>
        <v>8180.3370000000004</v>
      </c>
      <c r="M9">
        <f t="shared" si="0"/>
        <v>5518.1039999999994</v>
      </c>
      <c r="N9">
        <f t="shared" si="0"/>
        <v>54013.656000000003</v>
      </c>
      <c r="O9">
        <f t="shared" si="0"/>
        <v>869.22199999999998</v>
      </c>
      <c r="P9">
        <f t="shared" si="0"/>
        <v>1002.846</v>
      </c>
      <c r="Q9">
        <f t="shared" si="0"/>
        <v>1443.1179999999999</v>
      </c>
      <c r="R9">
        <f t="shared" si="0"/>
        <v>3016.6670000000004</v>
      </c>
      <c r="S9">
        <f t="shared" si="0"/>
        <v>0</v>
      </c>
      <c r="T9">
        <f t="shared" si="0"/>
        <v>3335.1</v>
      </c>
      <c r="U9">
        <f t="shared" si="0"/>
        <v>46176.460000000006</v>
      </c>
      <c r="V9">
        <f t="shared" si="0"/>
        <v>336.87799999999999</v>
      </c>
      <c r="W9">
        <f t="shared" si="0"/>
        <v>1764.251</v>
      </c>
      <c r="X9">
        <f t="shared" si="0"/>
        <v>1907.615</v>
      </c>
      <c r="Y9">
        <f t="shared" si="0"/>
        <v>4358.973</v>
      </c>
      <c r="Z9">
        <f t="shared" si="0"/>
        <v>14348.985000000001</v>
      </c>
      <c r="AA9">
        <f t="shared" si="0"/>
        <v>10477.921</v>
      </c>
      <c r="AB9">
        <f t="shared" si="0"/>
        <v>60559.959000000003</v>
      </c>
      <c r="AC9">
        <f t="shared" si="0"/>
        <v>758.34</v>
      </c>
      <c r="AD9">
        <f t="shared" si="0"/>
        <v>2136.317</v>
      </c>
      <c r="AF9" s="52" t="s">
        <v>3</v>
      </c>
    </row>
    <row r="10" spans="1:32" x14ac:dyDescent="0.25">
      <c r="C10" s="40" t="s">
        <v>15</v>
      </c>
      <c r="D10" s="41">
        <f>SUM(C3:D5)</f>
        <v>93864.262000000002</v>
      </c>
      <c r="E10" s="41"/>
      <c r="F10" s="41" t="s">
        <v>15</v>
      </c>
      <c r="G10" s="41">
        <f>SUM(E3:G5)</f>
        <v>270483.41000000003</v>
      </c>
      <c r="H10" s="41"/>
      <c r="I10" s="41"/>
      <c r="J10" s="41" t="s">
        <v>15</v>
      </c>
      <c r="K10" s="41">
        <f>SUM(H3:K5)</f>
        <v>26667.062000000005</v>
      </c>
      <c r="L10" s="41"/>
      <c r="M10" s="41"/>
      <c r="N10" s="41"/>
      <c r="O10" s="41"/>
      <c r="P10" s="41" t="s">
        <v>15</v>
      </c>
      <c r="Q10" s="41">
        <f>SUM(L3:Q5)</f>
        <v>67712.097000000009</v>
      </c>
      <c r="R10" s="41"/>
      <c r="S10" s="41"/>
      <c r="T10" s="41"/>
      <c r="U10" s="41"/>
      <c r="V10" s="41"/>
      <c r="W10" s="41" t="s">
        <v>15</v>
      </c>
      <c r="X10" s="41">
        <f>SUM(R3:X5)</f>
        <v>52528.226999999999</v>
      </c>
      <c r="Y10" s="41"/>
      <c r="Z10" s="41"/>
      <c r="AA10" s="41"/>
      <c r="AB10" s="41"/>
      <c r="AC10" s="41" t="s">
        <v>15</v>
      </c>
      <c r="AD10" s="42">
        <f>SUM(Y3:AD5)</f>
        <v>89745.838000000003</v>
      </c>
      <c r="AF10" s="50">
        <f>SUM(AD10,X10,Q10,K10,G10,D10)</f>
        <v>601000.89600000007</v>
      </c>
    </row>
    <row r="11" spans="1:32" x14ac:dyDescent="0.25">
      <c r="C11" s="43" t="s">
        <v>138</v>
      </c>
      <c r="D11" s="44">
        <f>0</f>
        <v>0</v>
      </c>
      <c r="E11" s="44"/>
      <c r="F11" s="44" t="s">
        <v>138</v>
      </c>
      <c r="G11" s="44">
        <f>G6</f>
        <v>1410</v>
      </c>
      <c r="H11" s="44"/>
      <c r="I11" s="44"/>
      <c r="J11" s="44" t="s">
        <v>138</v>
      </c>
      <c r="K11" s="44">
        <v>0</v>
      </c>
      <c r="L11" s="44"/>
      <c r="M11" s="44"/>
      <c r="N11" s="44"/>
      <c r="O11" s="44"/>
      <c r="P11" s="44" t="s">
        <v>138</v>
      </c>
      <c r="Q11" s="44">
        <f>SUM(K6:Q7)</f>
        <v>878</v>
      </c>
      <c r="R11" s="44"/>
      <c r="S11" s="44"/>
      <c r="T11" s="44"/>
      <c r="U11" s="44"/>
      <c r="V11" s="44"/>
      <c r="W11" s="44" t="s">
        <v>138</v>
      </c>
      <c r="X11" s="44">
        <f>SUM(R6:X7)</f>
        <v>0</v>
      </c>
      <c r="Y11" s="44"/>
      <c r="Z11" s="44"/>
      <c r="AA11" s="44"/>
      <c r="AB11" s="44"/>
      <c r="AC11" s="44" t="s">
        <v>138</v>
      </c>
      <c r="AD11" s="45">
        <f>SUM(Y6:AD7)</f>
        <v>419.6</v>
      </c>
      <c r="AF11" s="50">
        <f t="shared" ref="AF11:AF12" si="1">SUM(AD11,X11,Q11,K11,G11,D11)</f>
        <v>2707.6</v>
      </c>
    </row>
    <row r="12" spans="1:32" ht="15.75" thickBot="1" x14ac:dyDescent="0.3">
      <c r="C12" s="46" t="s">
        <v>139</v>
      </c>
      <c r="D12" s="47">
        <v>0</v>
      </c>
      <c r="E12" s="47"/>
      <c r="F12" s="47" t="s">
        <v>139</v>
      </c>
      <c r="G12" s="47">
        <v>0</v>
      </c>
      <c r="H12" s="47"/>
      <c r="I12" s="47"/>
      <c r="J12" s="47" t="s">
        <v>139</v>
      </c>
      <c r="K12" s="47">
        <v>0</v>
      </c>
      <c r="L12" s="47"/>
      <c r="M12" s="47"/>
      <c r="N12" s="47"/>
      <c r="O12" s="47"/>
      <c r="P12" s="47" t="s">
        <v>139</v>
      </c>
      <c r="Q12" s="47">
        <f>SUM(O8:Q8)</f>
        <v>2437.1859999999997</v>
      </c>
      <c r="R12" s="47"/>
      <c r="S12" s="47"/>
      <c r="T12" s="47"/>
      <c r="U12" s="47"/>
      <c r="V12" s="47"/>
      <c r="W12" s="47" t="s">
        <v>139</v>
      </c>
      <c r="X12" s="47">
        <f>SUM(V8:X8)</f>
        <v>4008.7439999999997</v>
      </c>
      <c r="Y12" s="47"/>
      <c r="Z12" s="47"/>
      <c r="AA12" s="47"/>
      <c r="AB12" s="47"/>
      <c r="AC12" s="47" t="s">
        <v>139</v>
      </c>
      <c r="AD12" s="48">
        <f>SUM(AC8:AD8)</f>
        <v>2475.0569999999998</v>
      </c>
      <c r="AF12" s="51">
        <f t="shared" si="1"/>
        <v>8920.9869999999992</v>
      </c>
    </row>
    <row r="13" spans="1:32" ht="15.75" thickBot="1" x14ac:dyDescent="0.3">
      <c r="D13" s="49">
        <f>SUM(C9:D9)</f>
        <v>93864.262000000002</v>
      </c>
      <c r="G13" s="49">
        <f>SUM(E9:G9)</f>
        <v>271893.40999999997</v>
      </c>
      <c r="K13" s="49">
        <f>SUM(H9:K9)</f>
        <v>26667.062000000005</v>
      </c>
      <c r="Q13" s="49">
        <f>SUM(L9:Q9)</f>
        <v>71027.28300000001</v>
      </c>
      <c r="X13" s="49">
        <f>SUM(R9:X9)</f>
        <v>56536.970999999998</v>
      </c>
      <c r="AD13" s="49">
        <f>SUM(Y9:AD9)</f>
        <v>92640.494999999995</v>
      </c>
    </row>
    <row r="20" spans="1:16" x14ac:dyDescent="0.25">
      <c r="A20" s="54" t="s">
        <v>140</v>
      </c>
      <c r="B20" s="54" t="s">
        <v>141</v>
      </c>
      <c r="J20" s="2"/>
      <c r="K20" s="54">
        <v>2018</v>
      </c>
      <c r="L20" s="54">
        <v>2019</v>
      </c>
      <c r="M20" s="54">
        <v>2020</v>
      </c>
      <c r="N20" s="54">
        <v>2021</v>
      </c>
      <c r="O20" s="54">
        <v>2022</v>
      </c>
      <c r="P20" s="54">
        <v>2023</v>
      </c>
    </row>
    <row r="21" spans="1:16" x14ac:dyDescent="0.25">
      <c r="A21" s="6">
        <v>2018</v>
      </c>
      <c r="B21" s="6">
        <v>93864.262000000002</v>
      </c>
      <c r="J21" s="54" t="s">
        <v>142</v>
      </c>
      <c r="K21" s="6">
        <v>9361.2119999999995</v>
      </c>
      <c r="L21" s="6">
        <v>68754.62</v>
      </c>
      <c r="M21" s="6">
        <v>5181.0630000000001</v>
      </c>
      <c r="N21" s="6">
        <v>9049.5589999999993</v>
      </c>
      <c r="O21" s="6">
        <v>6688.6450000000004</v>
      </c>
      <c r="P21" s="6">
        <v>15595.234</v>
      </c>
    </row>
    <row r="22" spans="1:16" x14ac:dyDescent="0.25">
      <c r="A22" s="6">
        <v>2019</v>
      </c>
      <c r="B22" s="6">
        <v>271893.40999999997</v>
      </c>
      <c r="J22" s="54" t="s">
        <v>143</v>
      </c>
      <c r="K22" s="6">
        <v>0</v>
      </c>
      <c r="L22" s="6">
        <v>0</v>
      </c>
      <c r="M22" s="6">
        <v>9848.9779999999992</v>
      </c>
      <c r="N22" s="6">
        <v>61412.606</v>
      </c>
      <c r="O22" s="6">
        <v>47940.711000000003</v>
      </c>
      <c r="P22" s="6">
        <v>77045.260999999999</v>
      </c>
    </row>
    <row r="23" spans="1:16" x14ac:dyDescent="0.25">
      <c r="A23" s="6">
        <v>2020</v>
      </c>
      <c r="B23" s="6">
        <v>26667.062000000002</v>
      </c>
      <c r="J23" s="54" t="s">
        <v>144</v>
      </c>
      <c r="K23" s="6">
        <v>84503.05</v>
      </c>
      <c r="L23" s="6">
        <v>203138.79</v>
      </c>
      <c r="M23" s="6">
        <v>11637.021000000001</v>
      </c>
      <c r="N23" s="6">
        <v>0</v>
      </c>
      <c r="O23" s="6">
        <v>0</v>
      </c>
      <c r="P23" s="6">
        <v>0</v>
      </c>
    </row>
    <row r="24" spans="1:16" x14ac:dyDescent="0.25">
      <c r="A24" s="6">
        <v>2021</v>
      </c>
      <c r="B24" s="6">
        <v>71027.28</v>
      </c>
      <c r="J24" s="54" t="s">
        <v>145</v>
      </c>
      <c r="K24" s="6">
        <v>0</v>
      </c>
      <c r="L24" s="6">
        <v>0</v>
      </c>
      <c r="M24" s="6">
        <v>0</v>
      </c>
      <c r="N24" s="6">
        <v>1443.1179999999999</v>
      </c>
      <c r="O24" s="6">
        <v>1907.615</v>
      </c>
      <c r="P24" s="6">
        <v>0</v>
      </c>
    </row>
    <row r="25" spans="1:16" x14ac:dyDescent="0.25">
      <c r="A25" s="6">
        <v>2022</v>
      </c>
      <c r="B25" s="6">
        <v>56536.97</v>
      </c>
    </row>
    <row r="26" spans="1:16" x14ac:dyDescent="0.25">
      <c r="A26" s="6">
        <v>2023</v>
      </c>
      <c r="B26" s="6">
        <v>92640.5</v>
      </c>
    </row>
    <row r="46" spans="1:8" x14ac:dyDescent="0.25">
      <c r="A46" s="5"/>
      <c r="B46" s="11">
        <v>2018</v>
      </c>
      <c r="C46" s="11">
        <v>2019</v>
      </c>
      <c r="D46" s="11">
        <v>2020</v>
      </c>
      <c r="E46" s="11">
        <v>2021</v>
      </c>
      <c r="F46" s="11">
        <v>2022</v>
      </c>
      <c r="G46" s="11">
        <v>2023</v>
      </c>
      <c r="H46" s="11" t="s">
        <v>3</v>
      </c>
    </row>
    <row r="47" spans="1:8" x14ac:dyDescent="0.25">
      <c r="A47" s="11" t="s">
        <v>103</v>
      </c>
      <c r="B47" s="5">
        <v>60045.832999999999</v>
      </c>
      <c r="C47" s="5">
        <v>187763.83</v>
      </c>
      <c r="D47" s="5">
        <v>23169.710999999999</v>
      </c>
      <c r="E47" s="5">
        <v>47944.544999999998</v>
      </c>
      <c r="F47" s="5">
        <v>33184.815000000002</v>
      </c>
      <c r="G47" s="5">
        <v>77273.130999999994</v>
      </c>
      <c r="H47" s="5">
        <f>SUM(B47:G47)</f>
        <v>429381.86499999999</v>
      </c>
    </row>
    <row r="48" spans="1:8" x14ac:dyDescent="0.25">
      <c r="A48" s="11" t="s">
        <v>102</v>
      </c>
      <c r="B48" s="5">
        <v>22063.526999999998</v>
      </c>
      <c r="C48" s="5">
        <v>44513.43</v>
      </c>
      <c r="D48" s="5">
        <v>1254</v>
      </c>
      <c r="E48" s="5">
        <v>19570.746999999999</v>
      </c>
      <c r="F48" s="5">
        <v>21029.341</v>
      </c>
      <c r="G48" s="5">
        <v>15367.364</v>
      </c>
      <c r="H48" s="5">
        <f t="shared" ref="H48:H49" si="2">SUM(B48:G48)</f>
        <v>123798.409</v>
      </c>
    </row>
    <row r="49" spans="1:8" x14ac:dyDescent="0.25">
      <c r="A49" s="11" t="s">
        <v>118</v>
      </c>
      <c r="B49" s="5">
        <v>11754.902</v>
      </c>
      <c r="C49" s="5">
        <v>39616.15</v>
      </c>
      <c r="D49" s="5">
        <v>2243.3510000000001</v>
      </c>
      <c r="E49" s="5">
        <v>3511.991</v>
      </c>
      <c r="F49" s="5">
        <v>2322.8150000000001</v>
      </c>
      <c r="G49" s="5">
        <v>0</v>
      </c>
      <c r="H49" s="5">
        <f t="shared" si="2"/>
        <v>59449.20900000001</v>
      </c>
    </row>
    <row r="50" spans="1:8" x14ac:dyDescent="0.25">
      <c r="A50" s="11" t="s">
        <v>3</v>
      </c>
      <c r="B50" s="5">
        <f>SUM(B47:B49)</f>
        <v>93864.262000000002</v>
      </c>
      <c r="C50" s="5">
        <f t="shared" ref="C50:G50" si="3">SUM(C47:C49)</f>
        <v>271893.40999999997</v>
      </c>
      <c r="D50" s="5">
        <f t="shared" si="3"/>
        <v>26667.061999999998</v>
      </c>
      <c r="E50" s="5">
        <f t="shared" si="3"/>
        <v>71027.282999999996</v>
      </c>
      <c r="F50" s="5">
        <f t="shared" si="3"/>
        <v>56536.971000000005</v>
      </c>
      <c r="G50" s="5">
        <f t="shared" si="3"/>
        <v>92640.494999999995</v>
      </c>
    </row>
  </sheetData>
  <mergeCells count="8">
    <mergeCell ref="R1:X1"/>
    <mergeCell ref="Y1:AD1"/>
    <mergeCell ref="A1:A2"/>
    <mergeCell ref="B1:B2"/>
    <mergeCell ref="C1:D1"/>
    <mergeCell ref="E1:G1"/>
    <mergeCell ref="H1:K1"/>
    <mergeCell ref="L1:Q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8EF3-A3F1-41D3-873A-2F3061A8DE5E}">
  <dimension ref="A1:E12"/>
  <sheetViews>
    <sheetView workbookViewId="0">
      <selection activeCell="W21" sqref="W21"/>
    </sheetView>
  </sheetViews>
  <sheetFormatPr defaultRowHeight="15" x14ac:dyDescent="0.25"/>
  <sheetData>
    <row r="1" spans="1:5" x14ac:dyDescent="0.25">
      <c r="A1" s="110" t="s">
        <v>146</v>
      </c>
      <c r="B1" s="111" t="s">
        <v>147</v>
      </c>
      <c r="C1" s="111"/>
      <c r="D1" s="111"/>
      <c r="E1" s="111"/>
    </row>
    <row r="2" spans="1:5" ht="45" x14ac:dyDescent="0.25">
      <c r="A2" s="110"/>
      <c r="B2" s="14" t="s">
        <v>148</v>
      </c>
      <c r="C2" s="14" t="s">
        <v>149</v>
      </c>
      <c r="D2" s="11" t="s">
        <v>150</v>
      </c>
      <c r="E2" s="11" t="s">
        <v>151</v>
      </c>
    </row>
    <row r="3" spans="1:5" x14ac:dyDescent="0.25">
      <c r="A3" s="2">
        <v>2014</v>
      </c>
      <c r="B3" s="5">
        <v>29</v>
      </c>
      <c r="C3" s="5">
        <v>120</v>
      </c>
      <c r="D3" s="5">
        <v>0</v>
      </c>
      <c r="E3" s="2">
        <f>SUM(B3:D3)</f>
        <v>149</v>
      </c>
    </row>
    <row r="4" spans="1:5" x14ac:dyDescent="0.25">
      <c r="A4" s="2">
        <v>2015</v>
      </c>
      <c r="B4" s="5">
        <v>21</v>
      </c>
      <c r="C4" s="5">
        <v>151</v>
      </c>
      <c r="D4" s="5">
        <v>0</v>
      </c>
      <c r="E4" s="2">
        <f t="shared" ref="E4:E12" si="0">SUM(B4:D4)</f>
        <v>172</v>
      </c>
    </row>
    <row r="5" spans="1:5" x14ac:dyDescent="0.25">
      <c r="A5" s="2">
        <v>2016</v>
      </c>
      <c r="B5" s="5">
        <v>0</v>
      </c>
      <c r="C5" s="5">
        <v>44</v>
      </c>
      <c r="D5" s="5">
        <v>867</v>
      </c>
      <c r="E5" s="2">
        <f t="shared" si="0"/>
        <v>911</v>
      </c>
    </row>
    <row r="6" spans="1:5" x14ac:dyDescent="0.25">
      <c r="A6" s="2">
        <v>2017</v>
      </c>
      <c r="B6" s="5">
        <v>0</v>
      </c>
      <c r="C6" s="5">
        <v>0</v>
      </c>
      <c r="D6" s="5">
        <v>409</v>
      </c>
      <c r="E6" s="2">
        <f t="shared" si="0"/>
        <v>409</v>
      </c>
    </row>
    <row r="7" spans="1:5" x14ac:dyDescent="0.25">
      <c r="A7" s="2">
        <v>2018</v>
      </c>
      <c r="B7" s="5">
        <v>0</v>
      </c>
      <c r="C7" s="5">
        <v>0</v>
      </c>
      <c r="D7" s="5">
        <v>340</v>
      </c>
      <c r="E7" s="2">
        <f t="shared" si="0"/>
        <v>340</v>
      </c>
    </row>
    <row r="8" spans="1:5" x14ac:dyDescent="0.25">
      <c r="A8" s="2">
        <v>2019</v>
      </c>
      <c r="B8" s="5">
        <v>0</v>
      </c>
      <c r="C8" s="5">
        <v>0</v>
      </c>
      <c r="D8" s="5">
        <v>733</v>
      </c>
      <c r="E8" s="2">
        <f t="shared" si="0"/>
        <v>733</v>
      </c>
    </row>
    <row r="9" spans="1:5" x14ac:dyDescent="0.25">
      <c r="A9" s="2">
        <v>2020</v>
      </c>
      <c r="B9" s="5">
        <v>0</v>
      </c>
      <c r="C9" s="5">
        <v>0</v>
      </c>
      <c r="D9" s="5">
        <v>655</v>
      </c>
      <c r="E9" s="2">
        <f t="shared" si="0"/>
        <v>655</v>
      </c>
    </row>
    <row r="10" spans="1:5" x14ac:dyDescent="0.25">
      <c r="A10" s="2">
        <v>2021</v>
      </c>
      <c r="B10" s="5">
        <v>0</v>
      </c>
      <c r="C10" s="5">
        <v>0</v>
      </c>
      <c r="D10" s="5">
        <v>449</v>
      </c>
      <c r="E10" s="2">
        <f t="shared" si="0"/>
        <v>449</v>
      </c>
    </row>
    <row r="11" spans="1:5" x14ac:dyDescent="0.25">
      <c r="A11" s="2">
        <v>2022</v>
      </c>
      <c r="B11" s="5">
        <v>0</v>
      </c>
      <c r="C11" s="5">
        <v>0</v>
      </c>
      <c r="D11" s="5">
        <v>429</v>
      </c>
      <c r="E11" s="2">
        <f t="shared" si="0"/>
        <v>429</v>
      </c>
    </row>
    <row r="12" spans="1:5" x14ac:dyDescent="0.25">
      <c r="A12" s="2">
        <v>2023</v>
      </c>
      <c r="B12" s="5">
        <v>0</v>
      </c>
      <c r="C12" s="5">
        <v>0</v>
      </c>
      <c r="D12" s="5">
        <v>316</v>
      </c>
      <c r="E12" s="2">
        <f t="shared" si="0"/>
        <v>316</v>
      </c>
    </row>
  </sheetData>
  <mergeCells count="2">
    <mergeCell ref="A1:A2"/>
    <mergeCell ref="B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A0C3-C970-46C2-A650-1FE7EBD09717}">
  <dimension ref="B2:G62"/>
  <sheetViews>
    <sheetView zoomScale="70" zoomScaleNormal="70" workbookViewId="0">
      <selection activeCell="F49" sqref="F49"/>
    </sheetView>
  </sheetViews>
  <sheetFormatPr defaultRowHeight="15" x14ac:dyDescent="0.25"/>
  <cols>
    <col min="2" max="2" width="41.5703125" bestFit="1" customWidth="1"/>
    <col min="3" max="3" width="12" bestFit="1" customWidth="1"/>
    <col min="4" max="4" width="16.85546875" bestFit="1" customWidth="1"/>
    <col min="5" max="5" width="22.85546875" bestFit="1" customWidth="1"/>
    <col min="6" max="6" width="14.5703125" bestFit="1" customWidth="1"/>
    <col min="7" max="7" width="10.28515625" bestFit="1" customWidth="1"/>
  </cols>
  <sheetData>
    <row r="2" spans="2:7" x14ac:dyDescent="0.25">
      <c r="B2" s="113" t="s">
        <v>152</v>
      </c>
      <c r="C2" s="114" t="s">
        <v>153</v>
      </c>
      <c r="D2" s="115"/>
      <c r="E2" s="116"/>
      <c r="F2" s="114" t="s">
        <v>154</v>
      </c>
      <c r="G2" s="116"/>
    </row>
    <row r="3" spans="2:7" x14ac:dyDescent="0.25">
      <c r="B3" s="113"/>
      <c r="C3" s="59">
        <v>2013</v>
      </c>
      <c r="D3" s="59">
        <v>2018</v>
      </c>
      <c r="E3" s="59">
        <v>2023</v>
      </c>
      <c r="F3" s="59" t="s">
        <v>155</v>
      </c>
      <c r="G3" s="59" t="s">
        <v>156</v>
      </c>
    </row>
    <row r="4" spans="2:7" x14ac:dyDescent="0.25">
      <c r="B4" s="60" t="s">
        <v>157</v>
      </c>
      <c r="C4" s="56">
        <v>52</v>
      </c>
      <c r="D4" s="56">
        <v>92</v>
      </c>
      <c r="E4" s="56">
        <v>86</v>
      </c>
      <c r="F4" s="56">
        <f>E4-D4</f>
        <v>-6</v>
      </c>
      <c r="G4" s="57">
        <f>F4/D4</f>
        <v>-6.5217391304347824E-2</v>
      </c>
    </row>
    <row r="5" spans="2:7" x14ac:dyDescent="0.25">
      <c r="B5" s="60" t="s">
        <v>158</v>
      </c>
      <c r="C5" s="56">
        <v>25</v>
      </c>
      <c r="D5" s="56">
        <v>34</v>
      </c>
      <c r="E5" s="56">
        <v>36</v>
      </c>
      <c r="F5" s="56">
        <f t="shared" ref="F5:F12" si="0">E5-D5</f>
        <v>2</v>
      </c>
      <c r="G5" s="57">
        <f t="shared" ref="G5:G12" si="1">F5/D5</f>
        <v>5.8823529411764705E-2</v>
      </c>
    </row>
    <row r="6" spans="2:7" x14ac:dyDescent="0.25">
      <c r="B6" s="60" t="s">
        <v>159</v>
      </c>
      <c r="C6" s="56">
        <v>2</v>
      </c>
      <c r="D6" s="56">
        <v>3</v>
      </c>
      <c r="E6" s="56">
        <v>2</v>
      </c>
      <c r="F6" s="56">
        <f t="shared" si="0"/>
        <v>-1</v>
      </c>
      <c r="G6" s="57">
        <f t="shared" si="1"/>
        <v>-0.33333333333333331</v>
      </c>
    </row>
    <row r="7" spans="2:7" x14ac:dyDescent="0.25">
      <c r="B7" s="60" t="s">
        <v>160</v>
      </c>
      <c r="C7" s="56">
        <v>11</v>
      </c>
      <c r="D7" s="56">
        <v>38</v>
      </c>
      <c r="E7" s="56">
        <v>28</v>
      </c>
      <c r="F7" s="56">
        <f t="shared" si="0"/>
        <v>-10</v>
      </c>
      <c r="G7" s="57">
        <f t="shared" si="1"/>
        <v>-0.26315789473684209</v>
      </c>
    </row>
    <row r="8" spans="2:7" x14ac:dyDescent="0.25">
      <c r="B8" s="60" t="s">
        <v>161</v>
      </c>
      <c r="C8" s="56">
        <v>6</v>
      </c>
      <c r="D8" s="56">
        <v>30</v>
      </c>
      <c r="E8" s="56">
        <v>26</v>
      </c>
      <c r="F8" s="56">
        <f t="shared" si="0"/>
        <v>-4</v>
      </c>
      <c r="G8" s="57">
        <f t="shared" si="1"/>
        <v>-0.13333333333333333</v>
      </c>
    </row>
    <row r="9" spans="2:7" x14ac:dyDescent="0.25">
      <c r="B9" s="60" t="s">
        <v>166</v>
      </c>
      <c r="C9" s="56">
        <v>5</v>
      </c>
      <c r="D9" s="56">
        <v>13</v>
      </c>
      <c r="E9" s="56">
        <v>9</v>
      </c>
      <c r="F9" s="56">
        <f t="shared" si="0"/>
        <v>-4</v>
      </c>
      <c r="G9" s="57">
        <f t="shared" si="1"/>
        <v>-0.30769230769230771</v>
      </c>
    </row>
    <row r="10" spans="2:7" x14ac:dyDescent="0.25">
      <c r="B10" s="60" t="s">
        <v>162</v>
      </c>
      <c r="C10" s="56">
        <v>5</v>
      </c>
      <c r="D10" s="56">
        <v>9</v>
      </c>
      <c r="E10" s="56">
        <v>15</v>
      </c>
      <c r="F10" s="56">
        <f t="shared" si="0"/>
        <v>6</v>
      </c>
      <c r="G10" s="57">
        <f t="shared" si="1"/>
        <v>0.66666666666666663</v>
      </c>
    </row>
    <row r="11" spans="2:7" x14ac:dyDescent="0.25">
      <c r="B11" s="60" t="s">
        <v>163</v>
      </c>
      <c r="C11" s="56">
        <v>0</v>
      </c>
      <c r="D11" s="56">
        <v>4</v>
      </c>
      <c r="E11" s="56">
        <v>4</v>
      </c>
      <c r="F11" s="56">
        <f t="shared" si="0"/>
        <v>0</v>
      </c>
      <c r="G11" s="57">
        <f t="shared" si="1"/>
        <v>0</v>
      </c>
    </row>
    <row r="12" spans="2:7" x14ac:dyDescent="0.25">
      <c r="B12" s="60" t="s">
        <v>164</v>
      </c>
      <c r="C12" s="56">
        <v>6</v>
      </c>
      <c r="D12" s="56">
        <v>23</v>
      </c>
      <c r="E12" s="56">
        <v>30</v>
      </c>
      <c r="F12" s="56">
        <f t="shared" si="0"/>
        <v>7</v>
      </c>
      <c r="G12" s="57">
        <f t="shared" si="1"/>
        <v>0.30434782608695654</v>
      </c>
    </row>
    <row r="13" spans="2:7" x14ac:dyDescent="0.25">
      <c r="B13" s="60" t="s">
        <v>165</v>
      </c>
      <c r="C13" s="55">
        <f>SUM(C4:C12)</f>
        <v>112</v>
      </c>
      <c r="D13" s="55">
        <f>SUM(D4:D12)</f>
        <v>246</v>
      </c>
      <c r="E13" s="55">
        <f>SUM(E4:E12)</f>
        <v>236</v>
      </c>
      <c r="F13" s="55">
        <f>SUM(F4:F12)</f>
        <v>-10</v>
      </c>
      <c r="G13" s="58">
        <f>F13/D13</f>
        <v>-4.065040650406504E-2</v>
      </c>
    </row>
    <row r="24" spans="2:5" x14ac:dyDescent="0.25">
      <c r="B24" s="117" t="s">
        <v>167</v>
      </c>
      <c r="C24" s="118"/>
      <c r="D24" s="118"/>
      <c r="E24" s="119"/>
    </row>
    <row r="25" spans="2:5" x14ac:dyDescent="0.25">
      <c r="B25" s="113" t="s">
        <v>152</v>
      </c>
      <c r="C25" s="120" t="s">
        <v>140</v>
      </c>
      <c r="D25" s="120"/>
      <c r="E25" s="120"/>
    </row>
    <row r="26" spans="2:5" x14ac:dyDescent="0.25">
      <c r="B26" s="113"/>
      <c r="C26" s="64">
        <v>2013</v>
      </c>
      <c r="D26" s="64">
        <v>2018</v>
      </c>
      <c r="E26" s="64">
        <v>2023</v>
      </c>
    </row>
    <row r="27" spans="2:5" x14ac:dyDescent="0.25">
      <c r="B27" s="60" t="s">
        <v>157</v>
      </c>
      <c r="C27" s="61">
        <v>2</v>
      </c>
      <c r="D27" s="61">
        <v>17</v>
      </c>
      <c r="E27" s="61">
        <v>21</v>
      </c>
    </row>
    <row r="28" spans="2:5" x14ac:dyDescent="0.25">
      <c r="B28" s="60" t="s">
        <v>158</v>
      </c>
      <c r="C28" s="61">
        <v>0</v>
      </c>
      <c r="D28" s="61">
        <v>2</v>
      </c>
      <c r="E28" s="61">
        <v>17</v>
      </c>
    </row>
    <row r="29" spans="2:5" x14ac:dyDescent="0.25">
      <c r="B29" s="60" t="s">
        <v>159</v>
      </c>
      <c r="C29" s="61">
        <v>0</v>
      </c>
      <c r="D29" s="61">
        <v>0</v>
      </c>
      <c r="E29" s="61">
        <v>0</v>
      </c>
    </row>
    <row r="30" spans="2:5" x14ac:dyDescent="0.25">
      <c r="B30" s="60" t="s">
        <v>160</v>
      </c>
      <c r="C30" s="61">
        <v>0</v>
      </c>
      <c r="D30" s="61">
        <v>1</v>
      </c>
      <c r="E30" s="61">
        <v>0</v>
      </c>
    </row>
    <row r="31" spans="2:5" x14ac:dyDescent="0.25">
      <c r="B31" s="60" t="s">
        <v>161</v>
      </c>
      <c r="C31" s="61">
        <v>0</v>
      </c>
      <c r="D31" s="61">
        <v>1</v>
      </c>
      <c r="E31" s="61">
        <v>3</v>
      </c>
    </row>
    <row r="32" spans="2:5" x14ac:dyDescent="0.25">
      <c r="B32" s="60" t="s">
        <v>168</v>
      </c>
      <c r="C32" s="61">
        <v>0</v>
      </c>
      <c r="D32" s="61">
        <v>0</v>
      </c>
      <c r="E32" s="61">
        <v>2</v>
      </c>
    </row>
    <row r="33" spans="2:5" x14ac:dyDescent="0.25">
      <c r="B33" s="60" t="s">
        <v>169</v>
      </c>
      <c r="C33" s="61">
        <v>0</v>
      </c>
      <c r="D33" s="61">
        <v>0</v>
      </c>
      <c r="E33" s="61">
        <v>0</v>
      </c>
    </row>
    <row r="34" spans="2:5" x14ac:dyDescent="0.25">
      <c r="B34" s="60" t="s">
        <v>170</v>
      </c>
      <c r="C34" s="61">
        <v>0</v>
      </c>
      <c r="D34" s="61">
        <v>2</v>
      </c>
      <c r="E34" s="61">
        <v>6</v>
      </c>
    </row>
    <row r="35" spans="2:5" x14ac:dyDescent="0.25">
      <c r="B35" s="62"/>
      <c r="C35" s="62"/>
      <c r="D35" s="62"/>
      <c r="E35" s="62"/>
    </row>
    <row r="36" spans="2:5" x14ac:dyDescent="0.25">
      <c r="B36" s="62"/>
      <c r="C36" s="62"/>
      <c r="D36" s="62"/>
      <c r="E36" s="62"/>
    </row>
    <row r="37" spans="2:5" x14ac:dyDescent="0.25">
      <c r="B37" s="62"/>
      <c r="C37" s="62"/>
      <c r="D37" s="62"/>
      <c r="E37" s="62"/>
    </row>
    <row r="38" spans="2:5" x14ac:dyDescent="0.25">
      <c r="B38" s="62"/>
      <c r="C38" s="62"/>
      <c r="D38" s="62"/>
      <c r="E38" s="62"/>
    </row>
    <row r="39" spans="2:5" x14ac:dyDescent="0.25">
      <c r="B39" s="62"/>
      <c r="C39" s="62"/>
      <c r="D39" s="62"/>
      <c r="E39" s="62"/>
    </row>
    <row r="40" spans="2:5" x14ac:dyDescent="0.25">
      <c r="B40" s="69"/>
      <c r="C40" s="69"/>
      <c r="D40" s="69"/>
      <c r="E40" s="69"/>
    </row>
    <row r="41" spans="2:5" x14ac:dyDescent="0.25">
      <c r="B41" s="65"/>
      <c r="C41" s="66"/>
      <c r="D41" s="66"/>
      <c r="E41" s="66"/>
    </row>
    <row r="42" spans="2:5" x14ac:dyDescent="0.25">
      <c r="B42" s="67"/>
      <c r="C42" s="68"/>
      <c r="D42" s="68"/>
      <c r="E42" s="68"/>
    </row>
    <row r="43" spans="2:5" x14ac:dyDescent="0.25">
      <c r="B43" s="67"/>
      <c r="C43" s="68"/>
      <c r="D43" s="68"/>
      <c r="E43" s="68"/>
    </row>
    <row r="44" spans="2:5" x14ac:dyDescent="0.25">
      <c r="B44" s="67"/>
      <c r="C44" s="68"/>
      <c r="D44" s="68"/>
      <c r="E44" s="68"/>
    </row>
    <row r="45" spans="2:5" x14ac:dyDescent="0.25">
      <c r="B45" s="67"/>
      <c r="C45" s="68"/>
      <c r="D45" s="68"/>
      <c r="E45" s="68"/>
    </row>
    <row r="46" spans="2:5" x14ac:dyDescent="0.25">
      <c r="B46" s="67"/>
      <c r="C46" s="68"/>
      <c r="D46" s="68"/>
      <c r="E46" s="68"/>
    </row>
    <row r="47" spans="2:5" x14ac:dyDescent="0.25">
      <c r="B47" s="67"/>
      <c r="C47" s="68"/>
      <c r="D47" s="68"/>
      <c r="E47" s="68"/>
    </row>
    <row r="48" spans="2:5" x14ac:dyDescent="0.25">
      <c r="B48" s="67"/>
      <c r="C48" s="68"/>
      <c r="D48" s="68"/>
      <c r="E48" s="68"/>
    </row>
    <row r="49" spans="2:5" x14ac:dyDescent="0.25">
      <c r="B49" s="67"/>
      <c r="C49" s="68"/>
      <c r="D49" s="68"/>
      <c r="E49" s="68"/>
    </row>
    <row r="53" spans="2:5" x14ac:dyDescent="0.25">
      <c r="B53" s="112">
        <v>2023</v>
      </c>
      <c r="C53" s="112"/>
      <c r="D53" s="112"/>
      <c r="E53" s="112"/>
    </row>
    <row r="54" spans="2:5" x14ac:dyDescent="0.25">
      <c r="B54" s="55" t="s">
        <v>152</v>
      </c>
      <c r="C54" s="63" t="s">
        <v>171</v>
      </c>
      <c r="D54" s="63" t="s">
        <v>172</v>
      </c>
      <c r="E54" s="63" t="s">
        <v>173</v>
      </c>
    </row>
    <row r="55" spans="2:5" x14ac:dyDescent="0.25">
      <c r="B55" s="60" t="s">
        <v>157</v>
      </c>
      <c r="C55" s="61">
        <v>86</v>
      </c>
      <c r="D55" s="61">
        <v>21</v>
      </c>
      <c r="E55" s="61">
        <v>65</v>
      </c>
    </row>
    <row r="56" spans="2:5" x14ac:dyDescent="0.25">
      <c r="B56" s="60" t="s">
        <v>158</v>
      </c>
      <c r="C56" s="61">
        <v>36</v>
      </c>
      <c r="D56" s="61">
        <v>17</v>
      </c>
      <c r="E56" s="61">
        <v>19</v>
      </c>
    </row>
    <row r="57" spans="2:5" x14ac:dyDescent="0.25">
      <c r="B57" s="60" t="s">
        <v>159</v>
      </c>
      <c r="C57" s="61">
        <v>2</v>
      </c>
      <c r="D57" s="61">
        <v>0</v>
      </c>
      <c r="E57" s="61">
        <v>2</v>
      </c>
    </row>
    <row r="58" spans="2:5" x14ac:dyDescent="0.25">
      <c r="B58" s="60" t="s">
        <v>160</v>
      </c>
      <c r="C58" s="61">
        <v>28</v>
      </c>
      <c r="D58" s="61">
        <v>0</v>
      </c>
      <c r="E58" s="61">
        <v>28</v>
      </c>
    </row>
    <row r="59" spans="2:5" x14ac:dyDescent="0.25">
      <c r="B59" s="60" t="s">
        <v>161</v>
      </c>
      <c r="C59" s="61">
        <v>26</v>
      </c>
      <c r="D59" s="61">
        <v>3</v>
      </c>
      <c r="E59" s="61">
        <v>23</v>
      </c>
    </row>
    <row r="60" spans="2:5" x14ac:dyDescent="0.25">
      <c r="B60" s="60" t="s">
        <v>168</v>
      </c>
      <c r="C60" s="61">
        <v>9</v>
      </c>
      <c r="D60" s="61">
        <v>2</v>
      </c>
      <c r="E60" s="61">
        <v>7</v>
      </c>
    </row>
    <row r="61" spans="2:5" x14ac:dyDescent="0.25">
      <c r="B61" s="60" t="s">
        <v>169</v>
      </c>
      <c r="C61" s="61">
        <v>15</v>
      </c>
      <c r="D61" s="61">
        <v>0</v>
      </c>
      <c r="E61" s="61">
        <v>15</v>
      </c>
    </row>
    <row r="62" spans="2:5" x14ac:dyDescent="0.25">
      <c r="B62" s="60" t="s">
        <v>164</v>
      </c>
      <c r="C62" s="61">
        <v>30</v>
      </c>
      <c r="D62" s="61">
        <v>6</v>
      </c>
      <c r="E62" s="61">
        <v>24</v>
      </c>
    </row>
  </sheetData>
  <mergeCells count="7">
    <mergeCell ref="B53:E53"/>
    <mergeCell ref="B2:B3"/>
    <mergeCell ref="C2:E2"/>
    <mergeCell ref="F2:G2"/>
    <mergeCell ref="B24:E24"/>
    <mergeCell ref="B25:B26"/>
    <mergeCell ref="C25:E25"/>
  </mergeCells>
  <pageMargins left="0.7" right="0.7" top="0.75" bottom="0.75" header="0.3" footer="0.3"/>
  <pageSetup paperSize="9" orientation="portrait" horizontalDpi="0" verticalDpi="0" r:id="rId1"/>
  <ignoredErrors>
    <ignoredError sqref="C13:E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FB67-74A9-40A2-B1DB-6B056C9490B9}">
  <dimension ref="B2:P13"/>
  <sheetViews>
    <sheetView zoomScale="70" zoomScaleNormal="70" workbookViewId="0">
      <selection activeCell="G19" sqref="G19"/>
    </sheetView>
  </sheetViews>
  <sheetFormatPr defaultRowHeight="15" x14ac:dyDescent="0.25"/>
  <cols>
    <col min="2" max="2" width="36.42578125" bestFit="1" customWidth="1"/>
    <col min="3" max="3" width="16" bestFit="1" customWidth="1"/>
    <col min="4" max="4" width="14.7109375" bestFit="1" customWidth="1"/>
    <col min="5" max="5" width="16.7109375" bestFit="1" customWidth="1"/>
    <col min="7" max="7" width="15.7109375" bestFit="1" customWidth="1"/>
    <col min="8" max="8" width="13.85546875" bestFit="1" customWidth="1"/>
    <col min="9" max="9" width="13.42578125" bestFit="1" customWidth="1"/>
    <col min="10" max="10" width="12" bestFit="1" customWidth="1"/>
    <col min="11" max="11" width="13.140625" bestFit="1" customWidth="1"/>
    <col min="12" max="12" width="13" bestFit="1" customWidth="1"/>
    <col min="13" max="13" width="13.85546875" bestFit="1" customWidth="1"/>
    <col min="16" max="16" width="11.5703125" customWidth="1"/>
  </cols>
  <sheetData>
    <row r="2" spans="2:16" x14ac:dyDescent="0.25">
      <c r="C2" s="103" t="s">
        <v>292</v>
      </c>
      <c r="D2" s="103"/>
      <c r="E2" s="103"/>
    </row>
    <row r="3" spans="2:16" x14ac:dyDescent="0.25">
      <c r="C3" s="16">
        <v>2021</v>
      </c>
      <c r="D3" s="16">
        <v>2022</v>
      </c>
      <c r="E3" s="16">
        <v>2023</v>
      </c>
      <c r="H3" s="130">
        <v>2021</v>
      </c>
      <c r="I3" s="131"/>
      <c r="J3" s="130">
        <v>2022</v>
      </c>
      <c r="K3" s="131"/>
      <c r="L3" s="130">
        <v>2023</v>
      </c>
      <c r="M3" s="131"/>
      <c r="P3" s="99">
        <v>2021</v>
      </c>
    </row>
    <row r="4" spans="2:16" x14ac:dyDescent="0.25">
      <c r="B4" s="97" t="s">
        <v>293</v>
      </c>
      <c r="C4" s="10">
        <v>164412.46</v>
      </c>
      <c r="D4" s="10">
        <v>92193.8</v>
      </c>
      <c r="E4" s="10">
        <v>79514</v>
      </c>
      <c r="H4" s="6" t="s">
        <v>302</v>
      </c>
      <c r="I4" s="6" t="s">
        <v>303</v>
      </c>
      <c r="J4" s="95" t="s">
        <v>302</v>
      </c>
      <c r="K4" s="95" t="s">
        <v>303</v>
      </c>
      <c r="L4" s="95" t="s">
        <v>302</v>
      </c>
      <c r="M4" s="95" t="s">
        <v>303</v>
      </c>
      <c r="P4" s="99">
        <v>2022</v>
      </c>
    </row>
    <row r="5" spans="2:16" x14ac:dyDescent="0.25">
      <c r="B5" s="97" t="s">
        <v>294</v>
      </c>
      <c r="C5" s="10">
        <v>8425.4</v>
      </c>
      <c r="D5" s="10">
        <v>7253.8</v>
      </c>
      <c r="E5" s="10">
        <v>8099.4</v>
      </c>
      <c r="G5" s="96" t="s">
        <v>304</v>
      </c>
      <c r="H5" s="10">
        <v>1550830.92</v>
      </c>
      <c r="I5" s="10">
        <v>1551349.94</v>
      </c>
      <c r="J5" s="10">
        <v>665941.34</v>
      </c>
      <c r="K5" s="10">
        <v>679301.38</v>
      </c>
      <c r="L5" s="10">
        <v>1115885</v>
      </c>
      <c r="M5" s="10">
        <v>1092662.6000000001</v>
      </c>
      <c r="P5" s="100">
        <v>2023</v>
      </c>
    </row>
    <row r="6" spans="2:16" x14ac:dyDescent="0.25">
      <c r="B6" s="97" t="s">
        <v>295</v>
      </c>
      <c r="C6" s="10">
        <v>4.0999999999999996</v>
      </c>
      <c r="D6" s="10">
        <v>2.2999999999999998</v>
      </c>
      <c r="E6" s="10">
        <v>0</v>
      </c>
      <c r="G6" s="96" t="s">
        <v>305</v>
      </c>
      <c r="H6" s="10">
        <v>6748</v>
      </c>
      <c r="I6" s="10">
        <v>6748</v>
      </c>
      <c r="J6" s="10">
        <v>25685</v>
      </c>
      <c r="K6" s="10">
        <v>39088</v>
      </c>
      <c r="L6" s="10">
        <v>31026</v>
      </c>
      <c r="M6" s="10">
        <v>23968.3</v>
      </c>
    </row>
    <row r="7" spans="2:16" x14ac:dyDescent="0.25">
      <c r="B7" s="97" t="s">
        <v>296</v>
      </c>
      <c r="C7" s="10">
        <v>1236575.01</v>
      </c>
      <c r="D7" s="10">
        <v>502514.62</v>
      </c>
      <c r="E7" s="10">
        <v>1008882.8</v>
      </c>
      <c r="G7" s="96" t="s">
        <v>306</v>
      </c>
      <c r="H7" s="10">
        <v>33404.6</v>
      </c>
      <c r="I7" s="10">
        <v>33404.57</v>
      </c>
      <c r="J7" s="10">
        <v>97349.7</v>
      </c>
      <c r="K7" s="10">
        <v>63262.7</v>
      </c>
      <c r="L7" s="10">
        <v>103801.1</v>
      </c>
      <c r="M7" s="10">
        <v>99659.1</v>
      </c>
    </row>
    <row r="8" spans="2:16" x14ac:dyDescent="0.25">
      <c r="B8" s="97" t="s">
        <v>297</v>
      </c>
      <c r="C8" s="10">
        <v>186918.3</v>
      </c>
      <c r="D8" s="10">
        <v>185724.1</v>
      </c>
      <c r="E8" s="10">
        <v>110742.1</v>
      </c>
      <c r="G8" s="96" t="s">
        <v>307</v>
      </c>
      <c r="H8" s="10">
        <v>2866.7</v>
      </c>
      <c r="I8" s="10">
        <v>2866.7</v>
      </c>
      <c r="J8" s="10">
        <v>12840</v>
      </c>
      <c r="K8" s="10">
        <v>12840</v>
      </c>
      <c r="L8" s="10">
        <v>2268.5</v>
      </c>
      <c r="M8" s="10">
        <v>2268.5</v>
      </c>
    </row>
    <row r="9" spans="2:16" x14ac:dyDescent="0.25">
      <c r="B9" s="97" t="s">
        <v>298</v>
      </c>
      <c r="C9" s="10">
        <v>4698</v>
      </c>
      <c r="D9" s="10">
        <v>3843.47</v>
      </c>
      <c r="E9" s="10">
        <v>12849.7</v>
      </c>
      <c r="G9" s="96" t="s">
        <v>308</v>
      </c>
      <c r="H9" s="10">
        <v>7289.16</v>
      </c>
      <c r="I9" s="10">
        <v>6386.13</v>
      </c>
      <c r="J9" s="10">
        <v>9472.4500000000007</v>
      </c>
      <c r="K9" s="10">
        <v>16387.41</v>
      </c>
      <c r="L9" s="10">
        <v>11386.7</v>
      </c>
      <c r="M9" s="10">
        <v>43385.7</v>
      </c>
    </row>
    <row r="10" spans="2:16" x14ac:dyDescent="0.25">
      <c r="B10" s="97" t="s">
        <v>299</v>
      </c>
      <c r="C10" s="10">
        <v>2</v>
      </c>
      <c r="D10" s="10">
        <v>22307.4</v>
      </c>
      <c r="E10" s="10">
        <v>30280.7</v>
      </c>
      <c r="G10" s="96" t="s">
        <v>309</v>
      </c>
      <c r="H10" s="10">
        <v>572.33000000000004</v>
      </c>
      <c r="I10" s="10">
        <v>956.33</v>
      </c>
      <c r="J10" s="5">
        <v>313</v>
      </c>
      <c r="K10" s="5">
        <v>563</v>
      </c>
      <c r="L10" s="5">
        <v>562</v>
      </c>
      <c r="M10" s="5">
        <v>2230</v>
      </c>
    </row>
    <row r="11" spans="2:16" x14ac:dyDescent="0.25">
      <c r="B11" s="97" t="s">
        <v>300</v>
      </c>
      <c r="C11" s="10">
        <v>676.4</v>
      </c>
      <c r="D11" s="10">
        <v>353.7</v>
      </c>
      <c r="E11" s="10">
        <v>7332.3</v>
      </c>
      <c r="G11" s="96" t="s">
        <v>310</v>
      </c>
      <c r="H11" s="10">
        <v>0</v>
      </c>
      <c r="I11" s="10">
        <v>0</v>
      </c>
      <c r="J11" s="10">
        <v>270.7</v>
      </c>
      <c r="K11" s="10">
        <v>270.7</v>
      </c>
      <c r="L11" s="10">
        <v>310.10000000000002</v>
      </c>
      <c r="M11" s="10">
        <v>310.10000000000002</v>
      </c>
    </row>
    <row r="12" spans="2:16" x14ac:dyDescent="0.25">
      <c r="B12" s="97" t="s">
        <v>301</v>
      </c>
      <c r="C12" s="10">
        <v>0</v>
      </c>
      <c r="D12" s="10">
        <v>0</v>
      </c>
      <c r="E12" s="10">
        <v>10836.3</v>
      </c>
      <c r="G12" s="96" t="s">
        <v>311</v>
      </c>
      <c r="H12" s="10">
        <v>0</v>
      </c>
      <c r="I12" s="10">
        <v>0</v>
      </c>
      <c r="J12" s="10">
        <v>2321</v>
      </c>
      <c r="K12" s="10">
        <v>2321</v>
      </c>
      <c r="L12" s="10">
        <v>0</v>
      </c>
      <c r="M12" s="10">
        <v>0</v>
      </c>
    </row>
    <row r="13" spans="2:16" x14ac:dyDescent="0.25">
      <c r="B13" s="97" t="s">
        <v>3</v>
      </c>
      <c r="C13" s="94">
        <f>SUM(C4:C11)</f>
        <v>1601711.67</v>
      </c>
      <c r="D13" s="94">
        <f>SUM(D4:D11)</f>
        <v>814193.19</v>
      </c>
      <c r="E13" s="94">
        <f>SUM(E4:E11)</f>
        <v>1257701</v>
      </c>
      <c r="G13" s="96" t="s">
        <v>312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</sheetData>
  <mergeCells count="4">
    <mergeCell ref="C2:E2"/>
    <mergeCell ref="H3:I3"/>
    <mergeCell ref="J3:K3"/>
    <mergeCell ref="L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DD8E-99D0-4605-8162-78EA7AFFC179}">
  <dimension ref="B2:P51"/>
  <sheetViews>
    <sheetView zoomScale="70" zoomScaleNormal="70" workbookViewId="0">
      <selection activeCell="D26" sqref="D26"/>
    </sheetView>
  </sheetViews>
  <sheetFormatPr defaultRowHeight="15" x14ac:dyDescent="0.25"/>
  <cols>
    <col min="2" max="2" width="14" customWidth="1"/>
    <col min="3" max="3" width="10" customWidth="1"/>
    <col min="4" max="4" width="8.28515625" customWidth="1"/>
    <col min="5" max="5" width="8.7109375" customWidth="1"/>
    <col min="16" max="16" width="11.7109375" bestFit="1" customWidth="1"/>
  </cols>
  <sheetData>
    <row r="2" spans="2:16" x14ac:dyDescent="0.25">
      <c r="B2" s="122">
        <v>2024</v>
      </c>
      <c r="C2" s="122"/>
      <c r="D2" s="122"/>
      <c r="E2" s="122"/>
      <c r="O2" s="72" t="s">
        <v>194</v>
      </c>
      <c r="P2" s="72" t="s">
        <v>186</v>
      </c>
    </row>
    <row r="3" spans="2:16" x14ac:dyDescent="0.25">
      <c r="B3" s="123" t="s">
        <v>174</v>
      </c>
      <c r="C3" s="123"/>
      <c r="D3" s="123" t="s">
        <v>175</v>
      </c>
      <c r="E3" s="123"/>
      <c r="O3" s="80">
        <v>1971</v>
      </c>
      <c r="P3" s="80">
        <v>2</v>
      </c>
    </row>
    <row r="4" spans="2:16" ht="45" x14ac:dyDescent="0.25">
      <c r="B4" s="73" t="s">
        <v>176</v>
      </c>
      <c r="C4" s="73" t="s">
        <v>177</v>
      </c>
      <c r="D4" s="73" t="s">
        <v>178</v>
      </c>
      <c r="E4" s="73" t="s">
        <v>179</v>
      </c>
      <c r="O4" s="80">
        <v>1972</v>
      </c>
      <c r="P4" s="80">
        <v>1</v>
      </c>
    </row>
    <row r="5" spans="2:16" x14ac:dyDescent="0.25">
      <c r="B5" s="70">
        <v>1</v>
      </c>
      <c r="C5" s="70">
        <v>84</v>
      </c>
      <c r="D5" s="70">
        <v>9</v>
      </c>
      <c r="E5" s="70">
        <v>196</v>
      </c>
      <c r="O5" s="80">
        <v>1977</v>
      </c>
      <c r="P5" s="80">
        <v>3</v>
      </c>
    </row>
    <row r="6" spans="2:16" x14ac:dyDescent="0.25">
      <c r="B6" s="62"/>
      <c r="C6" s="62"/>
      <c r="D6" s="62"/>
      <c r="E6" s="62"/>
      <c r="O6" s="80">
        <v>1978</v>
      </c>
      <c r="P6" s="80">
        <v>2</v>
      </c>
    </row>
    <row r="7" spans="2:16" x14ac:dyDescent="0.25">
      <c r="B7" s="62"/>
      <c r="C7" s="62"/>
      <c r="D7" s="62"/>
      <c r="E7" s="62"/>
      <c r="O7" s="80">
        <v>1979</v>
      </c>
      <c r="P7" s="80">
        <v>2</v>
      </c>
    </row>
    <row r="8" spans="2:16" x14ac:dyDescent="0.25">
      <c r="B8" s="62"/>
      <c r="C8" s="62"/>
      <c r="D8" s="62"/>
      <c r="E8" s="62"/>
      <c r="O8" s="80">
        <v>1980</v>
      </c>
      <c r="P8" s="80">
        <v>1</v>
      </c>
    </row>
    <row r="9" spans="2:16" x14ac:dyDescent="0.25">
      <c r="B9" s="74"/>
      <c r="C9" s="122">
        <v>2024</v>
      </c>
      <c r="D9" s="122"/>
      <c r="E9" s="122"/>
      <c r="O9" s="80">
        <v>1981</v>
      </c>
      <c r="P9" s="80">
        <v>6</v>
      </c>
    </row>
    <row r="10" spans="2:16" x14ac:dyDescent="0.25">
      <c r="B10" s="71" t="s">
        <v>180</v>
      </c>
      <c r="C10" s="121">
        <v>90</v>
      </c>
      <c r="D10" s="121"/>
      <c r="E10" s="121"/>
      <c r="O10" s="80">
        <v>1982</v>
      </c>
      <c r="P10" s="80">
        <v>1</v>
      </c>
    </row>
    <row r="11" spans="2:16" x14ac:dyDescent="0.25">
      <c r="B11" s="71" t="s">
        <v>181</v>
      </c>
      <c r="C11" s="121">
        <v>25</v>
      </c>
      <c r="D11" s="121"/>
      <c r="E11" s="121"/>
      <c r="O11" s="80">
        <v>1983</v>
      </c>
      <c r="P11" s="80">
        <v>6</v>
      </c>
    </row>
    <row r="12" spans="2:16" x14ac:dyDescent="0.25">
      <c r="B12" s="71" t="s">
        <v>182</v>
      </c>
      <c r="C12" s="121">
        <v>12</v>
      </c>
      <c r="D12" s="121"/>
      <c r="E12" s="121"/>
      <c r="O12" s="80">
        <v>1984</v>
      </c>
      <c r="P12" s="80">
        <v>9</v>
      </c>
    </row>
    <row r="13" spans="2:16" x14ac:dyDescent="0.25">
      <c r="B13" s="71" t="s">
        <v>183</v>
      </c>
      <c r="C13" s="121">
        <v>159</v>
      </c>
      <c r="D13" s="121"/>
      <c r="E13" s="121"/>
      <c r="O13" s="80">
        <v>1985</v>
      </c>
      <c r="P13" s="80">
        <v>5</v>
      </c>
    </row>
    <row r="14" spans="2:16" x14ac:dyDescent="0.25">
      <c r="B14" s="75" t="s">
        <v>184</v>
      </c>
      <c r="C14" s="121">
        <v>4</v>
      </c>
      <c r="D14" s="121"/>
      <c r="E14" s="121"/>
      <c r="O14" s="80">
        <v>1986</v>
      </c>
      <c r="P14" s="80">
        <v>2</v>
      </c>
    </row>
    <row r="15" spans="2:16" x14ac:dyDescent="0.25">
      <c r="B15" s="62"/>
      <c r="C15" s="62"/>
      <c r="D15" s="62"/>
      <c r="E15" s="62"/>
      <c r="O15" s="80">
        <v>1987</v>
      </c>
      <c r="P15" s="80">
        <v>5</v>
      </c>
    </row>
    <row r="16" spans="2:16" x14ac:dyDescent="0.25">
      <c r="B16" s="62"/>
      <c r="C16" s="62"/>
      <c r="D16" s="62"/>
      <c r="E16" s="62"/>
      <c r="O16" s="80">
        <v>1988</v>
      </c>
      <c r="P16" s="80">
        <v>4</v>
      </c>
    </row>
    <row r="17" spans="2:16" x14ac:dyDescent="0.25">
      <c r="B17" s="62"/>
      <c r="C17" s="62"/>
      <c r="D17" s="62"/>
      <c r="E17" s="62"/>
      <c r="O17" s="80">
        <v>1989</v>
      </c>
      <c r="P17" s="80">
        <v>8</v>
      </c>
    </row>
    <row r="18" spans="2:16" x14ac:dyDescent="0.25">
      <c r="B18" s="76" t="s">
        <v>185</v>
      </c>
      <c r="C18" s="71" t="s">
        <v>186</v>
      </c>
      <c r="D18" s="62"/>
      <c r="E18" s="62"/>
      <c r="O18" s="80">
        <v>1990</v>
      </c>
      <c r="P18" s="80">
        <v>5</v>
      </c>
    </row>
    <row r="19" spans="2:16" x14ac:dyDescent="0.25">
      <c r="B19" s="77" t="s">
        <v>187</v>
      </c>
      <c r="C19" s="70">
        <v>19</v>
      </c>
      <c r="D19" s="62"/>
      <c r="E19" s="62"/>
      <c r="O19" s="80">
        <v>1991</v>
      </c>
      <c r="P19" s="80">
        <v>4</v>
      </c>
    </row>
    <row r="20" spans="2:16" x14ac:dyDescent="0.25">
      <c r="B20" s="77" t="s">
        <v>188</v>
      </c>
      <c r="C20" s="70">
        <v>40</v>
      </c>
      <c r="D20" s="62"/>
      <c r="E20" s="62"/>
      <c r="O20" s="80">
        <v>1992</v>
      </c>
      <c r="P20" s="80">
        <v>5</v>
      </c>
    </row>
    <row r="21" spans="2:16" x14ac:dyDescent="0.25">
      <c r="B21" s="77" t="s">
        <v>189</v>
      </c>
      <c r="C21" s="70">
        <v>67</v>
      </c>
      <c r="D21" s="62"/>
      <c r="E21" s="62"/>
      <c r="O21" s="80">
        <v>1993</v>
      </c>
      <c r="P21" s="80">
        <v>5</v>
      </c>
    </row>
    <row r="22" spans="2:16" x14ac:dyDescent="0.25">
      <c r="B22" s="77" t="s">
        <v>190</v>
      </c>
      <c r="C22" s="70">
        <v>66</v>
      </c>
      <c r="D22" s="62"/>
      <c r="E22" s="62"/>
      <c r="O22" s="80">
        <v>1994</v>
      </c>
      <c r="P22" s="80">
        <v>6</v>
      </c>
    </row>
    <row r="23" spans="2:16" x14ac:dyDescent="0.25">
      <c r="B23" s="77" t="s">
        <v>191</v>
      </c>
      <c r="C23" s="70">
        <v>98</v>
      </c>
      <c r="D23" s="62"/>
      <c r="E23" s="62"/>
      <c r="O23" s="80">
        <v>1995</v>
      </c>
      <c r="P23" s="80">
        <v>7</v>
      </c>
    </row>
    <row r="24" spans="2:16" x14ac:dyDescent="0.25">
      <c r="B24" s="62"/>
      <c r="C24" s="62"/>
      <c r="D24" s="62"/>
      <c r="E24" s="62"/>
      <c r="O24" s="80">
        <v>1996</v>
      </c>
      <c r="P24" s="80">
        <v>5</v>
      </c>
    </row>
    <row r="25" spans="2:16" x14ac:dyDescent="0.25">
      <c r="B25" s="62"/>
      <c r="C25" s="62"/>
      <c r="D25" s="62"/>
      <c r="E25" s="62"/>
      <c r="O25" s="80">
        <v>1997</v>
      </c>
      <c r="P25" s="80">
        <v>9</v>
      </c>
    </row>
    <row r="26" spans="2:16" x14ac:dyDescent="0.25">
      <c r="B26" s="62"/>
      <c r="C26" s="62"/>
      <c r="D26" s="62"/>
      <c r="E26" s="62"/>
      <c r="O26" s="80">
        <v>1998</v>
      </c>
      <c r="P26" s="80">
        <v>17</v>
      </c>
    </row>
    <row r="27" spans="2:16" x14ac:dyDescent="0.25">
      <c r="B27" s="78"/>
      <c r="C27" s="78"/>
      <c r="D27" s="62"/>
      <c r="E27" s="62"/>
      <c r="O27" s="80">
        <v>1999</v>
      </c>
      <c r="P27" s="80">
        <v>5</v>
      </c>
    </row>
    <row r="28" spans="2:16" x14ac:dyDescent="0.25">
      <c r="B28" s="78"/>
      <c r="C28" s="79"/>
      <c r="D28" s="62"/>
      <c r="E28" s="62"/>
      <c r="O28" s="80">
        <v>2000</v>
      </c>
      <c r="P28" s="80">
        <v>8</v>
      </c>
    </row>
    <row r="29" spans="2:16" x14ac:dyDescent="0.25">
      <c r="B29" s="78"/>
      <c r="C29" s="79"/>
      <c r="D29" s="62"/>
      <c r="E29" s="62"/>
      <c r="O29" s="80">
        <v>2001</v>
      </c>
      <c r="P29" s="80">
        <v>4</v>
      </c>
    </row>
    <row r="30" spans="2:16" x14ac:dyDescent="0.25">
      <c r="O30" s="80">
        <v>2002</v>
      </c>
      <c r="P30" s="80">
        <v>5</v>
      </c>
    </row>
    <row r="31" spans="2:16" x14ac:dyDescent="0.25">
      <c r="O31" s="80">
        <v>2003</v>
      </c>
      <c r="P31" s="80">
        <v>9</v>
      </c>
    </row>
    <row r="32" spans="2:16" x14ac:dyDescent="0.25">
      <c r="O32" s="80">
        <v>2004</v>
      </c>
      <c r="P32" s="80">
        <v>6</v>
      </c>
    </row>
    <row r="33" spans="2:16" x14ac:dyDescent="0.25">
      <c r="O33" s="80">
        <v>2005</v>
      </c>
      <c r="P33" s="80">
        <v>6</v>
      </c>
    </row>
    <row r="34" spans="2:16" x14ac:dyDescent="0.25">
      <c r="O34" s="80">
        <v>2006</v>
      </c>
      <c r="P34" s="80">
        <v>8</v>
      </c>
    </row>
    <row r="35" spans="2:16" x14ac:dyDescent="0.25">
      <c r="O35" s="80">
        <v>2007</v>
      </c>
      <c r="P35" s="80">
        <v>6</v>
      </c>
    </row>
    <row r="36" spans="2:16" x14ac:dyDescent="0.25">
      <c r="O36" s="80">
        <v>2008</v>
      </c>
      <c r="P36" s="80">
        <v>5</v>
      </c>
    </row>
    <row r="37" spans="2:16" x14ac:dyDescent="0.25">
      <c r="B37" s="78"/>
      <c r="C37" s="71" t="s">
        <v>186</v>
      </c>
      <c r="O37" s="80">
        <v>2009</v>
      </c>
      <c r="P37" s="80">
        <v>4</v>
      </c>
    </row>
    <row r="38" spans="2:16" x14ac:dyDescent="0.25">
      <c r="B38" s="71" t="s">
        <v>192</v>
      </c>
      <c r="C38" s="77">
        <v>231</v>
      </c>
      <c r="O38" s="80">
        <v>2010</v>
      </c>
      <c r="P38" s="80">
        <v>7</v>
      </c>
    </row>
    <row r="39" spans="2:16" x14ac:dyDescent="0.25">
      <c r="B39" s="71" t="s">
        <v>193</v>
      </c>
      <c r="C39" s="77">
        <v>59</v>
      </c>
      <c r="O39" s="80">
        <v>2011</v>
      </c>
      <c r="P39" s="80">
        <v>8</v>
      </c>
    </row>
    <row r="40" spans="2:16" x14ac:dyDescent="0.25">
      <c r="O40" s="80">
        <v>2012</v>
      </c>
      <c r="P40" s="80">
        <v>3</v>
      </c>
    </row>
    <row r="41" spans="2:16" x14ac:dyDescent="0.25">
      <c r="O41" s="80">
        <v>2013</v>
      </c>
      <c r="P41" s="80">
        <v>7</v>
      </c>
    </row>
    <row r="42" spans="2:16" x14ac:dyDescent="0.25">
      <c r="O42" s="80">
        <v>2014</v>
      </c>
      <c r="P42" s="80">
        <v>4</v>
      </c>
    </row>
    <row r="43" spans="2:16" x14ac:dyDescent="0.25">
      <c r="O43" s="80">
        <v>2015</v>
      </c>
      <c r="P43" s="80">
        <v>7</v>
      </c>
    </row>
    <row r="44" spans="2:16" x14ac:dyDescent="0.25">
      <c r="O44" s="80">
        <v>2016</v>
      </c>
      <c r="P44" s="80">
        <v>3</v>
      </c>
    </row>
    <row r="45" spans="2:16" x14ac:dyDescent="0.25">
      <c r="O45" s="80">
        <v>2017</v>
      </c>
      <c r="P45" s="80">
        <v>8</v>
      </c>
    </row>
    <row r="46" spans="2:16" x14ac:dyDescent="0.25">
      <c r="O46" s="80">
        <v>2018</v>
      </c>
      <c r="P46" s="80">
        <v>8</v>
      </c>
    </row>
    <row r="47" spans="2:16" x14ac:dyDescent="0.25">
      <c r="O47" s="80">
        <v>2019</v>
      </c>
      <c r="P47" s="80">
        <v>2</v>
      </c>
    </row>
    <row r="48" spans="2:16" x14ac:dyDescent="0.25">
      <c r="O48" s="80">
        <v>2020</v>
      </c>
      <c r="P48" s="80">
        <v>6</v>
      </c>
    </row>
    <row r="49" spans="15:16" x14ac:dyDescent="0.25">
      <c r="O49" s="80">
        <v>2021</v>
      </c>
      <c r="P49" s="80">
        <v>15</v>
      </c>
    </row>
    <row r="50" spans="15:16" x14ac:dyDescent="0.25">
      <c r="O50" s="80">
        <v>2022</v>
      </c>
      <c r="P50" s="80">
        <v>9</v>
      </c>
    </row>
    <row r="51" spans="15:16" x14ac:dyDescent="0.25">
      <c r="O51" s="80">
        <v>2023</v>
      </c>
      <c r="P51" s="80">
        <v>17</v>
      </c>
    </row>
  </sheetData>
  <mergeCells count="9">
    <mergeCell ref="C12:E12"/>
    <mergeCell ref="C13:E13"/>
    <mergeCell ref="C14:E14"/>
    <mergeCell ref="C9:E9"/>
    <mergeCell ref="B2:E2"/>
    <mergeCell ref="B3:C3"/>
    <mergeCell ref="D3:E3"/>
    <mergeCell ref="C10:E10"/>
    <mergeCell ref="C11:E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7CAE-D530-400A-BA94-67A7A98B9C57}">
  <dimension ref="B2:F24"/>
  <sheetViews>
    <sheetView zoomScale="85" zoomScaleNormal="85" workbookViewId="0">
      <selection activeCell="R19" sqref="R19"/>
    </sheetView>
  </sheetViews>
  <sheetFormatPr defaultRowHeight="15" x14ac:dyDescent="0.25"/>
  <cols>
    <col min="1" max="1" width="4.140625" customWidth="1"/>
    <col min="2" max="2" width="22" customWidth="1"/>
    <col min="3" max="3" width="20.85546875" customWidth="1"/>
    <col min="5" max="5" width="13.42578125" bestFit="1" customWidth="1"/>
    <col min="6" max="6" width="14.28515625" customWidth="1"/>
  </cols>
  <sheetData>
    <row r="2" spans="2:6" ht="18.75" x14ac:dyDescent="0.25">
      <c r="B2" s="125" t="s">
        <v>195</v>
      </c>
      <c r="C2" s="125"/>
      <c r="D2" s="125"/>
      <c r="E2" s="125"/>
      <c r="F2" s="125"/>
    </row>
    <row r="3" spans="2:6" x14ac:dyDescent="0.25">
      <c r="B3" s="11" t="s">
        <v>196</v>
      </c>
      <c r="C3" s="11" t="s">
        <v>197</v>
      </c>
      <c r="D3" s="11" t="s">
        <v>198</v>
      </c>
      <c r="E3" s="11" t="s">
        <v>199</v>
      </c>
      <c r="F3" s="11" t="s">
        <v>198</v>
      </c>
    </row>
    <row r="4" spans="2:6" ht="36.75" customHeight="1" x14ac:dyDescent="0.25">
      <c r="B4" s="81" t="s">
        <v>200</v>
      </c>
      <c r="C4" s="81" t="s">
        <v>201</v>
      </c>
      <c r="D4" s="5">
        <v>1547</v>
      </c>
      <c r="E4" s="124" t="s">
        <v>202</v>
      </c>
      <c r="F4" s="124">
        <f>SUM(D4:D8)</f>
        <v>4602</v>
      </c>
    </row>
    <row r="5" spans="2:6" x14ac:dyDescent="0.25">
      <c r="B5" s="81" t="s">
        <v>203</v>
      </c>
      <c r="C5" s="81" t="s">
        <v>204</v>
      </c>
      <c r="D5" s="5">
        <v>1647</v>
      </c>
      <c r="E5" s="124"/>
      <c r="F5" s="124"/>
    </row>
    <row r="6" spans="2:6" x14ac:dyDescent="0.25">
      <c r="B6" s="81" t="s">
        <v>205</v>
      </c>
      <c r="C6" s="81" t="s">
        <v>204</v>
      </c>
      <c r="D6" s="5">
        <v>257</v>
      </c>
      <c r="E6" s="124"/>
      <c r="F6" s="124"/>
    </row>
    <row r="7" spans="2:6" x14ac:dyDescent="0.25">
      <c r="B7" s="81" t="s">
        <v>206</v>
      </c>
      <c r="C7" s="81" t="s">
        <v>207</v>
      </c>
      <c r="D7" s="5">
        <v>5</v>
      </c>
      <c r="E7" s="124"/>
      <c r="F7" s="124"/>
    </row>
    <row r="8" spans="2:6" ht="44.25" customHeight="1" x14ac:dyDescent="0.25">
      <c r="B8" s="81" t="s">
        <v>208</v>
      </c>
      <c r="C8" s="81" t="s">
        <v>209</v>
      </c>
      <c r="D8" s="5">
        <v>1146</v>
      </c>
      <c r="E8" s="124"/>
      <c r="F8" s="124"/>
    </row>
    <row r="9" spans="2:6" x14ac:dyDescent="0.25">
      <c r="B9" s="81" t="s">
        <v>210</v>
      </c>
      <c r="C9" s="81" t="s">
        <v>211</v>
      </c>
      <c r="D9" s="5">
        <v>495</v>
      </c>
      <c r="E9" s="124" t="s">
        <v>157</v>
      </c>
      <c r="F9" s="124">
        <f>SUM(D9:D16)</f>
        <v>4190</v>
      </c>
    </row>
    <row r="10" spans="2:6" ht="30" x14ac:dyDescent="0.25">
      <c r="B10" s="81" t="s">
        <v>212</v>
      </c>
      <c r="C10" s="81" t="s">
        <v>213</v>
      </c>
      <c r="D10" s="5">
        <v>750</v>
      </c>
      <c r="E10" s="124"/>
      <c r="F10" s="124"/>
    </row>
    <row r="11" spans="2:6" x14ac:dyDescent="0.25">
      <c r="B11" s="81" t="s">
        <v>214</v>
      </c>
      <c r="C11" s="81" t="s">
        <v>215</v>
      </c>
      <c r="D11" s="5">
        <v>494</v>
      </c>
      <c r="E11" s="124"/>
      <c r="F11" s="124"/>
    </row>
    <row r="12" spans="2:6" ht="48.75" customHeight="1" x14ac:dyDescent="0.25">
      <c r="B12" s="81" t="s">
        <v>216</v>
      </c>
      <c r="C12" s="81" t="s">
        <v>217</v>
      </c>
      <c r="D12" s="5">
        <v>1054</v>
      </c>
      <c r="E12" s="124"/>
      <c r="F12" s="124"/>
    </row>
    <row r="13" spans="2:6" x14ac:dyDescent="0.25">
      <c r="B13" s="81" t="s">
        <v>218</v>
      </c>
      <c r="C13" s="81" t="s">
        <v>219</v>
      </c>
      <c r="D13" s="5">
        <v>815</v>
      </c>
      <c r="E13" s="124"/>
      <c r="F13" s="124"/>
    </row>
    <row r="14" spans="2:6" x14ac:dyDescent="0.25">
      <c r="B14" s="81" t="s">
        <v>220</v>
      </c>
      <c r="C14" s="81" t="s">
        <v>221</v>
      </c>
      <c r="D14" s="5">
        <v>114</v>
      </c>
      <c r="E14" s="124"/>
      <c r="F14" s="124"/>
    </row>
    <row r="15" spans="2:6" ht="36" customHeight="1" x14ac:dyDescent="0.25">
      <c r="B15" s="81" t="s">
        <v>222</v>
      </c>
      <c r="C15" s="81" t="s">
        <v>223</v>
      </c>
      <c r="D15" s="5">
        <v>144</v>
      </c>
      <c r="E15" s="124"/>
      <c r="F15" s="124"/>
    </row>
    <row r="16" spans="2:6" ht="25.5" customHeight="1" x14ac:dyDescent="0.25">
      <c r="B16" s="81" t="s">
        <v>224</v>
      </c>
      <c r="C16" s="81" t="s">
        <v>225</v>
      </c>
      <c r="D16" s="5">
        <v>324</v>
      </c>
      <c r="E16" s="124"/>
      <c r="F16" s="124"/>
    </row>
    <row r="17" spans="2:6" x14ac:dyDescent="0.25">
      <c r="B17" s="81" t="s">
        <v>226</v>
      </c>
      <c r="C17" s="81" t="s">
        <v>227</v>
      </c>
      <c r="D17" s="5">
        <v>1977</v>
      </c>
      <c r="E17" s="126" t="s">
        <v>228</v>
      </c>
      <c r="F17" s="124">
        <f>SUM(D17:D19)</f>
        <v>6162</v>
      </c>
    </row>
    <row r="18" spans="2:6" ht="34.5" customHeight="1" x14ac:dyDescent="0.25">
      <c r="B18" s="81" t="s">
        <v>229</v>
      </c>
      <c r="C18" s="81" t="s">
        <v>230</v>
      </c>
      <c r="D18" s="5">
        <v>2923</v>
      </c>
      <c r="E18" s="126"/>
      <c r="F18" s="124"/>
    </row>
    <row r="19" spans="2:6" ht="47.25" customHeight="1" x14ac:dyDescent="0.25">
      <c r="B19" s="81" t="s">
        <v>231</v>
      </c>
      <c r="C19" s="81" t="s">
        <v>232</v>
      </c>
      <c r="D19" s="5">
        <v>1262</v>
      </c>
      <c r="E19" s="126"/>
      <c r="F19" s="124"/>
    </row>
    <row r="20" spans="2:6" ht="45" x14ac:dyDescent="0.25">
      <c r="B20" s="81" t="s">
        <v>233</v>
      </c>
      <c r="C20" s="81" t="s">
        <v>234</v>
      </c>
      <c r="D20" s="5">
        <v>132</v>
      </c>
      <c r="E20" s="124" t="s">
        <v>235</v>
      </c>
      <c r="F20" s="124">
        <f>SUM(D20:D23)</f>
        <v>280</v>
      </c>
    </row>
    <row r="21" spans="2:6" ht="60.75" customHeight="1" x14ac:dyDescent="0.25">
      <c r="B21" s="81" t="s">
        <v>236</v>
      </c>
      <c r="C21" s="81" t="s">
        <v>237</v>
      </c>
      <c r="D21" s="5">
        <v>108</v>
      </c>
      <c r="E21" s="124"/>
      <c r="F21" s="124"/>
    </row>
    <row r="22" spans="2:6" x14ac:dyDescent="0.25">
      <c r="B22" s="81" t="s">
        <v>238</v>
      </c>
      <c r="C22" s="81" t="s">
        <v>239</v>
      </c>
      <c r="D22" s="5">
        <v>37</v>
      </c>
      <c r="E22" s="124"/>
      <c r="F22" s="124"/>
    </row>
    <row r="23" spans="2:6" x14ac:dyDescent="0.25">
      <c r="B23" s="81" t="s">
        <v>240</v>
      </c>
      <c r="C23" s="81" t="s">
        <v>241</v>
      </c>
      <c r="D23" s="5">
        <v>3</v>
      </c>
      <c r="E23" s="124"/>
      <c r="F23" s="124"/>
    </row>
    <row r="24" spans="2:6" x14ac:dyDescent="0.25">
      <c r="B24" s="82" t="s">
        <v>3</v>
      </c>
      <c r="C24" s="2"/>
      <c r="D24" s="15">
        <f>SUM(D4:D23)</f>
        <v>15234</v>
      </c>
      <c r="E24" s="15" t="s">
        <v>242</v>
      </c>
      <c r="F24" s="15">
        <f>SUM(F4:F23)</f>
        <v>15234</v>
      </c>
    </row>
  </sheetData>
  <mergeCells count="9">
    <mergeCell ref="E20:E23"/>
    <mergeCell ref="F20:F23"/>
    <mergeCell ref="B2:F2"/>
    <mergeCell ref="E4:E8"/>
    <mergeCell ref="F4:F8"/>
    <mergeCell ref="E9:E16"/>
    <mergeCell ref="F9:F16"/>
    <mergeCell ref="E17:E19"/>
    <mergeCell ref="F17:F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5B7F-5945-44C9-B09D-BD76812F6B72}">
  <dimension ref="B2:K36"/>
  <sheetViews>
    <sheetView tabSelected="1" zoomScale="85" zoomScaleNormal="85" workbookViewId="0">
      <selection activeCell="J23" sqref="J23"/>
    </sheetView>
  </sheetViews>
  <sheetFormatPr defaultRowHeight="15" x14ac:dyDescent="0.25"/>
  <cols>
    <col min="2" max="2" width="46.42578125" bestFit="1" customWidth="1"/>
    <col min="3" max="3" width="12.5703125" bestFit="1" customWidth="1"/>
    <col min="4" max="4" width="34" bestFit="1" customWidth="1"/>
    <col min="5" max="5" width="20.140625" bestFit="1" customWidth="1"/>
    <col min="6" max="6" width="34.5703125" bestFit="1" customWidth="1"/>
    <col min="7" max="7" width="16.85546875" bestFit="1" customWidth="1"/>
    <col min="8" max="8" width="36.85546875" bestFit="1" customWidth="1"/>
    <col min="9" max="9" width="20.140625" bestFit="1" customWidth="1"/>
    <col min="10" max="10" width="16" bestFit="1" customWidth="1"/>
  </cols>
  <sheetData>
    <row r="2" spans="2:11" x14ac:dyDescent="0.25">
      <c r="B2" s="127" t="s">
        <v>243</v>
      </c>
      <c r="C2" s="128"/>
      <c r="D2" s="128"/>
      <c r="E2" s="128"/>
      <c r="F2" s="128"/>
      <c r="G2" s="128"/>
      <c r="H2" s="128"/>
      <c r="I2" s="128"/>
      <c r="J2" s="128"/>
    </row>
    <row r="3" spans="2:11" x14ac:dyDescent="0.25">
      <c r="B3" s="87" t="s">
        <v>119</v>
      </c>
      <c r="C3" s="6" t="s">
        <v>244</v>
      </c>
      <c r="D3" s="6" t="s">
        <v>245</v>
      </c>
      <c r="E3" s="6" t="s">
        <v>246</v>
      </c>
      <c r="F3" s="6" t="s">
        <v>247</v>
      </c>
      <c r="G3" s="6" t="s">
        <v>248</v>
      </c>
      <c r="H3" s="6" t="s">
        <v>249</v>
      </c>
      <c r="I3" s="6" t="s">
        <v>250</v>
      </c>
      <c r="J3" s="5" t="s">
        <v>291</v>
      </c>
      <c r="K3" s="9"/>
    </row>
    <row r="4" spans="2:11" x14ac:dyDescent="0.25">
      <c r="B4" s="87" t="s">
        <v>251</v>
      </c>
      <c r="C4" s="6">
        <v>138</v>
      </c>
      <c r="D4" s="88">
        <v>4422.8999999999996</v>
      </c>
      <c r="E4" s="88">
        <v>983.86</v>
      </c>
      <c r="F4" s="88">
        <v>3376.09</v>
      </c>
      <c r="G4" s="88">
        <v>860577.45</v>
      </c>
      <c r="H4" s="88">
        <v>15635.41</v>
      </c>
      <c r="I4" s="88">
        <v>220130.1</v>
      </c>
      <c r="J4" s="93">
        <v>0.26</v>
      </c>
      <c r="K4" s="85"/>
    </row>
    <row r="5" spans="2:11" x14ac:dyDescent="0.25">
      <c r="B5" s="87" t="s">
        <v>252</v>
      </c>
      <c r="C5" s="6">
        <v>28</v>
      </c>
      <c r="D5" s="88">
        <v>1153.8</v>
      </c>
      <c r="E5" s="88">
        <v>248.09</v>
      </c>
      <c r="F5" s="88">
        <v>910.07</v>
      </c>
      <c r="G5" s="88">
        <v>144829.41</v>
      </c>
      <c r="H5" s="88">
        <v>3467.93</v>
      </c>
      <c r="I5" s="88">
        <v>30585.3</v>
      </c>
      <c r="J5" s="93">
        <v>0.21</v>
      </c>
      <c r="K5" s="85"/>
    </row>
    <row r="6" spans="2:11" x14ac:dyDescent="0.25">
      <c r="B6" s="83" t="s">
        <v>253</v>
      </c>
      <c r="C6" s="3">
        <f t="shared" ref="C6:I6" si="0">SUM(C4:C5)</f>
        <v>166</v>
      </c>
      <c r="D6" s="84">
        <f t="shared" si="0"/>
        <v>5576.7</v>
      </c>
      <c r="E6" s="84">
        <f t="shared" si="0"/>
        <v>1231.95</v>
      </c>
      <c r="F6" s="3">
        <f t="shared" si="0"/>
        <v>4286.16</v>
      </c>
      <c r="G6" s="3">
        <f t="shared" si="0"/>
        <v>1005406.86</v>
      </c>
      <c r="H6" s="3">
        <f t="shared" si="0"/>
        <v>19103.34</v>
      </c>
      <c r="I6" s="3">
        <f t="shared" si="0"/>
        <v>250715.4</v>
      </c>
      <c r="J6" s="93">
        <v>0.25</v>
      </c>
      <c r="K6" s="85"/>
    </row>
    <row r="10" spans="2:11" x14ac:dyDescent="0.25">
      <c r="B10" s="129" t="s">
        <v>254</v>
      </c>
      <c r="C10" s="129"/>
      <c r="D10" s="129"/>
      <c r="E10" s="129"/>
      <c r="F10" s="129"/>
      <c r="G10" s="129"/>
      <c r="H10" s="129"/>
      <c r="I10" s="129"/>
    </row>
    <row r="11" spans="2:11" x14ac:dyDescent="0.25">
      <c r="B11" s="102" t="s">
        <v>255</v>
      </c>
      <c r="C11" s="102"/>
      <c r="D11" s="102" t="s">
        <v>256</v>
      </c>
      <c r="E11" s="102"/>
      <c r="F11" s="102" t="s">
        <v>257</v>
      </c>
      <c r="G11" s="102"/>
      <c r="H11" s="102" t="s">
        <v>258</v>
      </c>
      <c r="I11" s="102"/>
    </row>
    <row r="12" spans="2:11" x14ac:dyDescent="0.25">
      <c r="B12" s="2" t="s">
        <v>259</v>
      </c>
      <c r="C12" s="89">
        <v>188621</v>
      </c>
      <c r="D12" s="2" t="s">
        <v>260</v>
      </c>
      <c r="E12" s="90">
        <v>25997511</v>
      </c>
      <c r="F12" s="2" t="s">
        <v>261</v>
      </c>
      <c r="G12" s="89">
        <v>437739</v>
      </c>
      <c r="H12" s="2" t="s">
        <v>262</v>
      </c>
      <c r="I12" s="89">
        <v>2690012</v>
      </c>
      <c r="K12" s="86"/>
    </row>
    <row r="13" spans="2:11" x14ac:dyDescent="0.25">
      <c r="B13" s="2" t="s">
        <v>263</v>
      </c>
      <c r="C13" s="89">
        <v>132404</v>
      </c>
      <c r="D13" s="2" t="s">
        <v>264</v>
      </c>
      <c r="E13" s="90">
        <v>196</v>
      </c>
      <c r="F13" s="2" t="s">
        <v>265</v>
      </c>
      <c r="G13" s="89">
        <v>3.31</v>
      </c>
      <c r="H13" s="2" t="s">
        <v>266</v>
      </c>
      <c r="I13" s="89">
        <v>185330</v>
      </c>
    </row>
    <row r="14" spans="2:11" x14ac:dyDescent="0.25">
      <c r="B14" s="2" t="s">
        <v>267</v>
      </c>
      <c r="C14" s="89">
        <v>67850</v>
      </c>
      <c r="D14" s="2" t="s">
        <v>268</v>
      </c>
      <c r="E14" s="90">
        <v>19945545</v>
      </c>
      <c r="F14" s="2" t="s">
        <v>269</v>
      </c>
      <c r="G14" s="89">
        <v>351101</v>
      </c>
      <c r="I14" s="9"/>
    </row>
    <row r="15" spans="2:11" x14ac:dyDescent="0.25">
      <c r="B15" s="2" t="s">
        <v>270</v>
      </c>
      <c r="C15" s="89">
        <v>21659</v>
      </c>
      <c r="D15" s="2" t="s">
        <v>271</v>
      </c>
      <c r="E15" s="90">
        <v>294</v>
      </c>
      <c r="F15" s="2" t="s">
        <v>272</v>
      </c>
      <c r="G15" s="89">
        <v>5.17</v>
      </c>
      <c r="I15" s="9"/>
    </row>
    <row r="16" spans="2:11" x14ac:dyDescent="0.25">
      <c r="B16" s="2" t="s">
        <v>273</v>
      </c>
      <c r="C16" s="89">
        <v>34558</v>
      </c>
      <c r="E16" s="9"/>
      <c r="F16" s="2" t="s">
        <v>274</v>
      </c>
      <c r="G16" s="89">
        <v>1.88</v>
      </c>
      <c r="I16" s="9"/>
    </row>
    <row r="17" spans="2:9" x14ac:dyDescent="0.25">
      <c r="B17" s="2" t="s">
        <v>275</v>
      </c>
      <c r="C17" s="89">
        <v>5759</v>
      </c>
      <c r="E17" s="9"/>
      <c r="F17" s="2" t="s">
        <v>276</v>
      </c>
      <c r="G17" s="89">
        <v>1.95</v>
      </c>
      <c r="I17" s="9"/>
    </row>
    <row r="18" spans="2:9" x14ac:dyDescent="0.25">
      <c r="B18" s="2" t="s">
        <v>277</v>
      </c>
      <c r="C18" s="89">
        <v>5241</v>
      </c>
      <c r="E18" s="9"/>
      <c r="G18" s="91"/>
      <c r="I18" s="9"/>
    </row>
    <row r="19" spans="2:9" x14ac:dyDescent="0.25">
      <c r="B19" s="2" t="s">
        <v>278</v>
      </c>
      <c r="C19" s="89">
        <v>3598</v>
      </c>
      <c r="E19" s="9"/>
      <c r="G19" s="9"/>
      <c r="I19" s="9"/>
    </row>
    <row r="20" spans="2:9" x14ac:dyDescent="0.25">
      <c r="B20" s="2" t="s">
        <v>279</v>
      </c>
      <c r="C20" s="89">
        <v>32.75</v>
      </c>
      <c r="E20" s="9"/>
      <c r="G20" s="9"/>
      <c r="I20" s="9"/>
    </row>
    <row r="21" spans="2:9" x14ac:dyDescent="0.25">
      <c r="B21" s="2" t="s">
        <v>280</v>
      </c>
      <c r="C21" s="89">
        <v>25.26</v>
      </c>
      <c r="E21" s="9"/>
      <c r="G21" s="9"/>
      <c r="I21" s="9"/>
    </row>
    <row r="22" spans="2:9" x14ac:dyDescent="0.25">
      <c r="B22" s="2" t="s">
        <v>281</v>
      </c>
      <c r="C22" s="89">
        <v>18.86</v>
      </c>
      <c r="E22" s="9"/>
      <c r="G22" s="9"/>
      <c r="I22" s="9"/>
    </row>
    <row r="27" spans="2:9" x14ac:dyDescent="0.25">
      <c r="B27" s="98" t="s">
        <v>282</v>
      </c>
    </row>
    <row r="28" spans="2:9" x14ac:dyDescent="0.25">
      <c r="B28" s="2" t="s">
        <v>283</v>
      </c>
      <c r="C28" s="92">
        <v>132404</v>
      </c>
    </row>
    <row r="29" spans="2:9" x14ac:dyDescent="0.25">
      <c r="B29" s="2" t="s">
        <v>284</v>
      </c>
      <c r="C29" s="92">
        <v>21659</v>
      </c>
    </row>
    <row r="30" spans="2:9" x14ac:dyDescent="0.25">
      <c r="B30" s="2" t="s">
        <v>285</v>
      </c>
      <c r="C30" s="92">
        <v>34558</v>
      </c>
    </row>
    <row r="31" spans="2:9" x14ac:dyDescent="0.25">
      <c r="B31" s="2" t="s">
        <v>286</v>
      </c>
      <c r="C31" s="92">
        <f>SUM(C28:C30)</f>
        <v>188621</v>
      </c>
    </row>
    <row r="32" spans="2:9" x14ac:dyDescent="0.25">
      <c r="C32" s="9"/>
    </row>
    <row r="33" spans="2:3" x14ac:dyDescent="0.25">
      <c r="B33" s="98" t="s">
        <v>287</v>
      </c>
      <c r="C33" s="9"/>
    </row>
    <row r="34" spans="2:3" x14ac:dyDescent="0.25">
      <c r="B34" s="2" t="s">
        <v>288</v>
      </c>
      <c r="C34" s="92">
        <v>67850</v>
      </c>
    </row>
    <row r="35" spans="2:3" x14ac:dyDescent="0.25">
      <c r="B35" s="2" t="s">
        <v>289</v>
      </c>
      <c r="C35" s="92">
        <v>64550</v>
      </c>
    </row>
    <row r="36" spans="2:3" x14ac:dyDescent="0.25">
      <c r="B36" s="2" t="s">
        <v>290</v>
      </c>
      <c r="C36" s="92">
        <f>SUM(C34:C35)</f>
        <v>132400</v>
      </c>
    </row>
  </sheetData>
  <mergeCells count="6">
    <mergeCell ref="B2:J2"/>
    <mergeCell ref="B10:I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Ripresa Forestale</vt:lpstr>
      <vt:lpstr>Utilizzazioni Forestali</vt:lpstr>
      <vt:lpstr>Tagli Forzosi</vt:lpstr>
      <vt:lpstr>Pioppicoltura FVG</vt:lpstr>
      <vt:lpstr>Imprese FVG</vt:lpstr>
      <vt:lpstr>Dati TARICI</vt:lpstr>
      <vt:lpstr>Dot. Forestali FVG</vt:lpstr>
      <vt:lpstr>Proprietà Regionali FVG</vt:lpstr>
      <vt:lpstr>Riepilogo sup For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Stroili</dc:creator>
  <cp:lastModifiedBy>Gabriel Stroili</cp:lastModifiedBy>
  <dcterms:created xsi:type="dcterms:W3CDTF">2015-06-05T18:19:34Z</dcterms:created>
  <dcterms:modified xsi:type="dcterms:W3CDTF">2024-09-18T09:23:53Z</dcterms:modified>
</cp:coreProperties>
</file>